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440" windowWidth="9720" windowHeight="6000" tabRatio="715" activeTab="3"/>
  </bookViews>
  <sheets>
    <sheet name="Приложение 2 " sheetId="26" r:id="rId1"/>
    <sheet name="Приложение 3" sheetId="6" r:id="rId2"/>
    <sheet name="Приложение 4 " sheetId="22" r:id="rId3"/>
    <sheet name="Приложение 5 " sheetId="33" r:id="rId4"/>
    <sheet name="дорожные карты" sheetId="35" r:id="rId5"/>
    <sheet name="адресный перечень " sheetId="37" r:id="rId6"/>
  </sheets>
  <definedNames>
    <definedName name="_Par502" localSheetId="4">'дорожные карты'!$D$7</definedName>
    <definedName name="_xlnm._FilterDatabase" localSheetId="5" hidden="1">'адресный перечень '!$A$18:$BQ$78</definedName>
    <definedName name="_xlnm._FilterDatabase" localSheetId="2" hidden="1">'Приложение 4 '!$A$6:$I$226</definedName>
    <definedName name="_xlnm._FilterDatabase" localSheetId="3" hidden="1">'Приложение 5 '!$A$7:$M$169</definedName>
    <definedName name="_xlnm.Print_Titles" localSheetId="5">'адресный перечень '!$16:$17</definedName>
    <definedName name="_xlnm.Print_Titles" localSheetId="1">'Приложение 3'!$5:$7</definedName>
    <definedName name="_xlnm.Print_Titles" localSheetId="2">'Приложение 4 '!$4:$5</definedName>
    <definedName name="_xlnm.Print_Titles" localSheetId="3">'Приложение 5 '!$5:$7</definedName>
    <definedName name="_xlnm.Print_Area" localSheetId="5">'адресный перечень '!$A$1:$BQ$78</definedName>
    <definedName name="_xlnm.Print_Area" localSheetId="0">'Приложение 2 '!$A$1:$J$30</definedName>
    <definedName name="_xlnm.Print_Area" localSheetId="1">'Приложение 3'!$A$1:$N$22</definedName>
    <definedName name="_xlnm.Print_Area" localSheetId="2">'Приложение 4 '!$A$1:$I$226</definedName>
    <definedName name="_xlnm.Print_Area" localSheetId="3">'Приложение 5 '!$A$1:$M$169</definedName>
  </definedNames>
  <calcPr calcId="144525"/>
</workbook>
</file>

<file path=xl/calcChain.xml><?xml version="1.0" encoding="utf-8"?>
<calcChain xmlns="http://schemas.openxmlformats.org/spreadsheetml/2006/main">
  <c r="AU63" i="37" l="1"/>
  <c r="AY78" i="37"/>
  <c r="AY75" i="37"/>
  <c r="AY34" i="37" l="1"/>
  <c r="G14" i="33" l="1"/>
  <c r="H12" i="22"/>
  <c r="H176" i="22"/>
  <c r="H175" i="22"/>
  <c r="H174" i="22"/>
  <c r="H173" i="22"/>
  <c r="H172" i="22"/>
  <c r="H167" i="22"/>
  <c r="AU67" i="37"/>
  <c r="BJ67" i="37" s="1"/>
  <c r="BF64" i="37"/>
  <c r="BC64" i="37"/>
  <c r="AY64" i="37"/>
  <c r="AF64" i="37"/>
  <c r="Y64" i="37"/>
  <c r="AU62" i="37"/>
  <c r="BJ62" i="37" s="1"/>
  <c r="BF59" i="37"/>
  <c r="BC59" i="37"/>
  <c r="AY59" i="37"/>
  <c r="AU59" i="37" s="1"/>
  <c r="AF59" i="37"/>
  <c r="Y59" i="37"/>
  <c r="F182" i="22"/>
  <c r="F187" i="22"/>
  <c r="AU64" i="37" l="1"/>
  <c r="BJ64" i="37"/>
  <c r="BJ59" i="37"/>
  <c r="H17" i="22"/>
  <c r="H70" i="22"/>
  <c r="H71" i="22" s="1"/>
  <c r="F67" i="22" s="1"/>
  <c r="H16" i="33"/>
  <c r="AY77" i="37"/>
  <c r="Y77" i="37"/>
  <c r="AU57" i="37"/>
  <c r="BJ57" i="37" s="1"/>
  <c r="BF54" i="37"/>
  <c r="BC54" i="37"/>
  <c r="AY54" i="37"/>
  <c r="AF54" i="37"/>
  <c r="Y54" i="37"/>
  <c r="AU54" i="37" l="1"/>
  <c r="BJ54" i="37"/>
  <c r="H152" i="22"/>
  <c r="H7" i="22"/>
  <c r="H75" i="22"/>
  <c r="H76" i="22" s="1"/>
  <c r="H65" i="22"/>
  <c r="H66" i="22" s="1"/>
  <c r="F72" i="22" l="1"/>
  <c r="F62" i="22"/>
  <c r="G90" i="33"/>
  <c r="G93" i="33"/>
  <c r="G17" i="33"/>
  <c r="J73" i="33" l="1"/>
  <c r="K73" i="33" s="1"/>
  <c r="J72" i="33"/>
  <c r="K72" i="33" s="1"/>
  <c r="F72" i="33" s="1"/>
  <c r="J71" i="33"/>
  <c r="K71" i="33" s="1"/>
  <c r="K70" i="33"/>
  <c r="F70" i="33" s="1"/>
  <c r="J70" i="33"/>
  <c r="J69" i="33"/>
  <c r="I69" i="33"/>
  <c r="H69" i="33"/>
  <c r="G69" i="33"/>
  <c r="E69" i="33"/>
  <c r="J63" i="33"/>
  <c r="K63" i="33" s="1"/>
  <c r="J62" i="33"/>
  <c r="K62" i="33" s="1"/>
  <c r="F62" i="33" s="1"/>
  <c r="J61" i="33"/>
  <c r="K61" i="33" s="1"/>
  <c r="J60" i="33"/>
  <c r="K60" i="33" s="1"/>
  <c r="F60" i="33" s="1"/>
  <c r="I59" i="33"/>
  <c r="H59" i="33"/>
  <c r="G59" i="33"/>
  <c r="E59" i="33"/>
  <c r="J58" i="33"/>
  <c r="K58" i="33" s="1"/>
  <c r="F58" i="33" s="1"/>
  <c r="J57" i="33"/>
  <c r="K57" i="33" s="1"/>
  <c r="F57" i="33" s="1"/>
  <c r="J56" i="33"/>
  <c r="K56" i="33" s="1"/>
  <c r="F56" i="33" s="1"/>
  <c r="J55" i="33"/>
  <c r="K55" i="33" s="1"/>
  <c r="J54" i="33"/>
  <c r="I54" i="33"/>
  <c r="H54" i="33"/>
  <c r="G54" i="33"/>
  <c r="E54" i="33"/>
  <c r="J53" i="33"/>
  <c r="K53" i="33" s="1"/>
  <c r="F53" i="33" s="1"/>
  <c r="J52" i="33"/>
  <c r="K52" i="33" s="1"/>
  <c r="J51" i="33"/>
  <c r="K51" i="33" s="1"/>
  <c r="F51" i="33" s="1"/>
  <c r="J50" i="33"/>
  <c r="K50" i="33" s="1"/>
  <c r="I49" i="33"/>
  <c r="H49" i="33"/>
  <c r="G49" i="33"/>
  <c r="E49" i="33"/>
  <c r="J49" i="33" l="1"/>
  <c r="J59" i="33"/>
  <c r="K54" i="33"/>
  <c r="K49" i="33"/>
  <c r="K69" i="33"/>
  <c r="F71" i="33"/>
  <c r="F73" i="33"/>
  <c r="K59" i="33"/>
  <c r="F61" i="33"/>
  <c r="F63" i="33"/>
  <c r="F55" i="33"/>
  <c r="F54" i="33" s="1"/>
  <c r="F50" i="33"/>
  <c r="F52" i="33"/>
  <c r="I159" i="33"/>
  <c r="H159" i="33"/>
  <c r="F69" i="33" l="1"/>
  <c r="F59" i="33"/>
  <c r="F49" i="33"/>
  <c r="G159" i="33"/>
  <c r="F151" i="33"/>
  <c r="J145" i="33"/>
  <c r="K145" i="33" s="1"/>
  <c r="J144" i="33"/>
  <c r="K144" i="33" s="1"/>
  <c r="J143" i="33"/>
  <c r="K143" i="33" s="1"/>
  <c r="I142" i="33"/>
  <c r="H142" i="33"/>
  <c r="G142" i="33"/>
  <c r="E142" i="33"/>
  <c r="K142" i="33" l="1"/>
  <c r="F144" i="33"/>
  <c r="J142" i="33"/>
  <c r="F143" i="33"/>
  <c r="F145" i="33"/>
  <c r="F142" i="33" l="1"/>
  <c r="K137" i="33" l="1"/>
  <c r="J137" i="33"/>
  <c r="I137" i="33"/>
  <c r="H137" i="33"/>
  <c r="G137" i="33"/>
  <c r="F137" i="33"/>
  <c r="E137" i="33"/>
  <c r="E93" i="33" s="1"/>
  <c r="H80" i="22" l="1"/>
  <c r="H81" i="22"/>
  <c r="H79" i="22"/>
  <c r="H78" i="22"/>
  <c r="AU43" i="37" l="1"/>
  <c r="AY19" i="37" l="1"/>
  <c r="BC19" i="37"/>
  <c r="H77" i="22" l="1"/>
  <c r="H82" i="22"/>
  <c r="H147" i="22"/>
  <c r="H197" i="22"/>
  <c r="F192" i="22"/>
  <c r="Y78" i="37" l="1"/>
  <c r="AU50" i="37"/>
  <c r="AU51" i="37"/>
  <c r="AU52" i="37"/>
  <c r="BJ52" i="37" s="1"/>
  <c r="BR52" i="37" s="1"/>
  <c r="AU53" i="37"/>
  <c r="BR53" i="37"/>
  <c r="BR51" i="37"/>
  <c r="BR50" i="37"/>
  <c r="BF49" i="37"/>
  <c r="BC49" i="37"/>
  <c r="AY49" i="37"/>
  <c r="AF49" i="37"/>
  <c r="Y49" i="37"/>
  <c r="AU49" i="37" l="1"/>
  <c r="BJ49" i="37"/>
  <c r="H60" i="22"/>
  <c r="H61" i="22" s="1"/>
  <c r="G16" i="33"/>
  <c r="AF77" i="37"/>
  <c r="AF76" i="37"/>
  <c r="Y75" i="37"/>
  <c r="AU72" i="37"/>
  <c r="BJ72" i="37" s="1"/>
  <c r="BR62" i="37" s="1"/>
  <c r="BR43" i="37"/>
  <c r="BR45" i="37"/>
  <c r="BR46" i="37"/>
  <c r="BR48" i="37"/>
  <c r="BR60" i="37"/>
  <c r="BR61" i="37"/>
  <c r="BR63" i="37"/>
  <c r="BF69" i="37"/>
  <c r="BC69" i="37"/>
  <c r="BC77" i="37" s="1"/>
  <c r="AY69" i="37"/>
  <c r="AF69" i="37"/>
  <c r="Y69" i="37"/>
  <c r="BR49" i="37" l="1"/>
  <c r="AU69" i="37"/>
  <c r="BJ69" i="37" s="1"/>
  <c r="BR59" i="37" s="1"/>
  <c r="F57" i="22"/>
  <c r="H107" i="22"/>
  <c r="F142" i="22"/>
  <c r="H55" i="22"/>
  <c r="H56" i="22" s="1"/>
  <c r="F52" i="22" s="1"/>
  <c r="G12" i="33"/>
  <c r="O10" i="33" s="1"/>
  <c r="F119" i="33"/>
  <c r="J118" i="33"/>
  <c r="K118" i="33" s="1"/>
  <c r="J117" i="33"/>
  <c r="K117" i="33" s="1"/>
  <c r="J116" i="33"/>
  <c r="K116" i="33" s="1"/>
  <c r="I115" i="33"/>
  <c r="H115" i="33"/>
  <c r="G115" i="33"/>
  <c r="E115" i="33"/>
  <c r="F118" i="33" l="1"/>
  <c r="F117" i="33"/>
  <c r="K115" i="33"/>
  <c r="J115" i="33"/>
  <c r="F116" i="33"/>
  <c r="H97" i="22"/>
  <c r="BJ47" i="37"/>
  <c r="BR47" i="37" s="1"/>
  <c r="BF44" i="37"/>
  <c r="BC44" i="37"/>
  <c r="AY44" i="37"/>
  <c r="AF44" i="37"/>
  <c r="Y44" i="37"/>
  <c r="F115" i="33" l="1"/>
  <c r="AU44" i="37"/>
  <c r="BJ44" i="37" s="1"/>
  <c r="BR44" i="37" s="1"/>
  <c r="H50" i="22" l="1"/>
  <c r="H51" i="22" s="1"/>
  <c r="H45" i="22"/>
  <c r="H46" i="22" s="1"/>
  <c r="H40" i="22"/>
  <c r="H41" i="22" s="1"/>
  <c r="F37" i="22" s="1"/>
  <c r="H35" i="22"/>
  <c r="H36" i="22" s="1"/>
  <c r="F32" i="22" s="1"/>
  <c r="H25" i="22"/>
  <c r="H26" i="22" s="1"/>
  <c r="F17" i="22"/>
  <c r="H9" i="22"/>
  <c r="H8" i="22"/>
  <c r="G132" i="33"/>
  <c r="H11" i="22" l="1"/>
  <c r="H15" i="22"/>
  <c r="F22" i="22"/>
  <c r="F42" i="22"/>
  <c r="F47" i="22"/>
  <c r="H10" i="22"/>
  <c r="E15" i="33"/>
  <c r="E16" i="33"/>
  <c r="E17" i="33"/>
  <c r="E14" i="33"/>
  <c r="G15" i="33"/>
  <c r="H15" i="33"/>
  <c r="I15" i="33"/>
  <c r="I16" i="33"/>
  <c r="H17" i="33"/>
  <c r="I17" i="33"/>
  <c r="H14" i="33"/>
  <c r="I14" i="33"/>
  <c r="G9" i="33"/>
  <c r="K48" i="33"/>
  <c r="F48" i="33" s="1"/>
  <c r="J47" i="33"/>
  <c r="K47" i="33" s="1"/>
  <c r="F47" i="33" s="1"/>
  <c r="J46" i="33"/>
  <c r="K46" i="33" s="1"/>
  <c r="F46" i="33" s="1"/>
  <c r="J45" i="33"/>
  <c r="K45" i="33" s="1"/>
  <c r="I44" i="33"/>
  <c r="H44" i="33"/>
  <c r="G44" i="33"/>
  <c r="E44" i="33"/>
  <c r="J43" i="33"/>
  <c r="J42" i="33"/>
  <c r="J41" i="33"/>
  <c r="J40" i="33"/>
  <c r="I39" i="33"/>
  <c r="H39" i="33"/>
  <c r="G39" i="33"/>
  <c r="E39" i="33"/>
  <c r="J38" i="33"/>
  <c r="J37" i="33"/>
  <c r="K37" i="33" s="1"/>
  <c r="J36" i="33"/>
  <c r="K36" i="33" s="1"/>
  <c r="J35" i="33"/>
  <c r="I34" i="33"/>
  <c r="H34" i="33"/>
  <c r="G34" i="33"/>
  <c r="E34" i="33"/>
  <c r="J33" i="33"/>
  <c r="J32" i="33"/>
  <c r="J31" i="33"/>
  <c r="J30" i="33"/>
  <c r="I29" i="33"/>
  <c r="H29" i="33"/>
  <c r="G29" i="33"/>
  <c r="E29" i="33"/>
  <c r="J27" i="33"/>
  <c r="J26" i="33"/>
  <c r="J25" i="33"/>
  <c r="I24" i="33"/>
  <c r="H24" i="33"/>
  <c r="G24" i="33"/>
  <c r="E24" i="33"/>
  <c r="J23" i="33"/>
  <c r="J22" i="33"/>
  <c r="K22" i="33" s="1"/>
  <c r="J21" i="33"/>
  <c r="K21" i="33" s="1"/>
  <c r="J20" i="33"/>
  <c r="I19" i="33"/>
  <c r="H19" i="33"/>
  <c r="G19" i="33"/>
  <c r="E19" i="33"/>
  <c r="BF78" i="37"/>
  <c r="BC78" i="37"/>
  <c r="AF78" i="37"/>
  <c r="BF77" i="37"/>
  <c r="BF76" i="37"/>
  <c r="BC76" i="37"/>
  <c r="AY76" i="37"/>
  <c r="Y76" i="37"/>
  <c r="Y74" i="37" s="1"/>
  <c r="BF75" i="37"/>
  <c r="BC75" i="37"/>
  <c r="AF75" i="37"/>
  <c r="Q74" i="37"/>
  <c r="K74" i="37"/>
  <c r="AU42" i="37"/>
  <c r="BJ42" i="37" s="1"/>
  <c r="BR42" i="37" s="1"/>
  <c r="AU41" i="37"/>
  <c r="BJ41" i="37" s="1"/>
  <c r="AU40" i="37"/>
  <c r="BJ40" i="37" s="1"/>
  <c r="BR40" i="37" s="1"/>
  <c r="BF39" i="37"/>
  <c r="BC39" i="37"/>
  <c r="AY39" i="37"/>
  <c r="AF39" i="37"/>
  <c r="Y39" i="37"/>
  <c r="AU38" i="37"/>
  <c r="AU37" i="37"/>
  <c r="BJ37" i="37" s="1"/>
  <c r="BR37" i="37" s="1"/>
  <c r="AU36" i="37"/>
  <c r="BJ36" i="37" s="1"/>
  <c r="BR36" i="37" s="1"/>
  <c r="AU35" i="37"/>
  <c r="BJ35" i="37" s="1"/>
  <c r="BR35" i="37" s="1"/>
  <c r="BF34" i="37"/>
  <c r="BC34" i="37"/>
  <c r="AF34" i="37"/>
  <c r="Y34" i="37"/>
  <c r="AU33" i="37"/>
  <c r="BJ33" i="37" s="1"/>
  <c r="BR33" i="37" s="1"/>
  <c r="AU32" i="37"/>
  <c r="BJ32" i="37" s="1"/>
  <c r="BR32" i="37" s="1"/>
  <c r="AU31" i="37"/>
  <c r="BJ31" i="37" s="1"/>
  <c r="BR31" i="37" s="1"/>
  <c r="AU30" i="37"/>
  <c r="BJ30" i="37" s="1"/>
  <c r="BR30" i="37" s="1"/>
  <c r="BF29" i="37"/>
  <c r="BC29" i="37"/>
  <c r="AY29" i="37"/>
  <c r="Y29" i="37"/>
  <c r="AU28" i="37"/>
  <c r="BJ28" i="37" s="1"/>
  <c r="BR28" i="37" s="1"/>
  <c r="AU27" i="37"/>
  <c r="BJ27" i="37" s="1"/>
  <c r="BR27" i="37" s="1"/>
  <c r="AU26" i="37"/>
  <c r="BJ26" i="37" s="1"/>
  <c r="BR26" i="37" s="1"/>
  <c r="AU25" i="37"/>
  <c r="BJ25" i="37" s="1"/>
  <c r="BR25" i="37" s="1"/>
  <c r="BF24" i="37"/>
  <c r="BC24" i="37"/>
  <c r="BC74" i="37" s="1"/>
  <c r="AY24" i="37"/>
  <c r="AF24" i="37"/>
  <c r="Y24" i="37"/>
  <c r="AU23" i="37"/>
  <c r="AU22" i="37"/>
  <c r="AU77" i="37" s="1"/>
  <c r="AU21" i="37"/>
  <c r="AU76" i="37" s="1"/>
  <c r="AU20" i="37"/>
  <c r="BF19" i="37"/>
  <c r="Y19" i="37"/>
  <c r="AU75" i="37" l="1"/>
  <c r="AU78" i="37"/>
  <c r="AY74" i="37"/>
  <c r="AF74" i="37"/>
  <c r="BF74" i="37"/>
  <c r="F27" i="22"/>
  <c r="H16" i="22"/>
  <c r="F12" i="22" s="1"/>
  <c r="BJ38" i="37"/>
  <c r="BJ34" i="37" s="1"/>
  <c r="AU24" i="37"/>
  <c r="AU34" i="37"/>
  <c r="AU39" i="37"/>
  <c r="BJ39" i="37"/>
  <c r="BR39" i="37" s="1"/>
  <c r="BR41" i="37"/>
  <c r="F7" i="22"/>
  <c r="J24" i="33"/>
  <c r="J29" i="33"/>
  <c r="J39" i="33"/>
  <c r="F45" i="33"/>
  <c r="F44" i="33" s="1"/>
  <c r="K44" i="33"/>
  <c r="J44" i="33"/>
  <c r="J17" i="33"/>
  <c r="K30" i="33"/>
  <c r="F30" i="33" s="1"/>
  <c r="K31" i="33"/>
  <c r="F31" i="33" s="1"/>
  <c r="K32" i="33"/>
  <c r="F32" i="33" s="1"/>
  <c r="K33" i="33"/>
  <c r="F33" i="33" s="1"/>
  <c r="K20" i="33"/>
  <c r="F22" i="33"/>
  <c r="K23" i="33"/>
  <c r="J34" i="33"/>
  <c r="K35" i="33"/>
  <c r="F37" i="33"/>
  <c r="K38" i="33"/>
  <c r="F38" i="33" s="1"/>
  <c r="J19" i="33"/>
  <c r="F21" i="33"/>
  <c r="F36" i="33"/>
  <c r="K25" i="33"/>
  <c r="K26" i="33"/>
  <c r="F26" i="33" s="1"/>
  <c r="K27" i="33"/>
  <c r="F27" i="33" s="1"/>
  <c r="K28" i="33"/>
  <c r="F28" i="33" s="1"/>
  <c r="K40" i="33"/>
  <c r="F40" i="33" s="1"/>
  <c r="K41" i="33"/>
  <c r="F41" i="33" s="1"/>
  <c r="K42" i="33"/>
  <c r="F42" i="33" s="1"/>
  <c r="K43" i="33"/>
  <c r="F43" i="33" s="1"/>
  <c r="AU19" i="37"/>
  <c r="BJ24" i="37"/>
  <c r="BR24" i="37" s="1"/>
  <c r="BJ29" i="37"/>
  <c r="BR29" i="37" s="1"/>
  <c r="AU29" i="37"/>
  <c r="BJ21" i="37"/>
  <c r="BJ23" i="37"/>
  <c r="BJ78" i="37" s="1"/>
  <c r="BJ20" i="37"/>
  <c r="BJ75" i="37" s="1"/>
  <c r="BJ22" i="37"/>
  <c r="AU74" i="37" l="1"/>
  <c r="BR38" i="37"/>
  <c r="BR34" i="37"/>
  <c r="BR65" i="37"/>
  <c r="BR20" i="37"/>
  <c r="BR68" i="37"/>
  <c r="BR23" i="37"/>
  <c r="BJ77" i="37"/>
  <c r="BR67" i="37" s="1"/>
  <c r="BR22" i="37"/>
  <c r="BJ76" i="37"/>
  <c r="BR66" i="37" s="1"/>
  <c r="BR21" i="37"/>
  <c r="K34" i="33"/>
  <c r="F29" i="33"/>
  <c r="F23" i="33"/>
  <c r="K17" i="33"/>
  <c r="K29" i="33"/>
  <c r="F35" i="33"/>
  <c r="F34" i="33" s="1"/>
  <c r="K19" i="33"/>
  <c r="F20" i="33"/>
  <c r="F39" i="33"/>
  <c r="K24" i="33"/>
  <c r="F25" i="33"/>
  <c r="F24" i="33" s="1"/>
  <c r="K39" i="33"/>
  <c r="BJ19" i="37"/>
  <c r="BJ74" i="37" s="1"/>
  <c r="BR64" i="37" l="1"/>
  <c r="BR19" i="37"/>
  <c r="F19" i="33"/>
  <c r="E90" i="33" l="1"/>
  <c r="H218" i="22"/>
  <c r="H219" i="22"/>
  <c r="H220" i="22"/>
  <c r="H221" i="22"/>
  <c r="H217" i="22"/>
  <c r="H207" i="22"/>
  <c r="F197" i="22"/>
  <c r="H126" i="33" l="1"/>
  <c r="I126" i="33"/>
  <c r="E9" i="6"/>
  <c r="H96" i="22" l="1"/>
  <c r="F92" i="22" s="1"/>
  <c r="F88" i="33"/>
  <c r="J87" i="33"/>
  <c r="K87" i="33" s="1"/>
  <c r="F87" i="33" s="1"/>
  <c r="J86" i="33"/>
  <c r="K86" i="33" s="1"/>
  <c r="F86" i="33" s="1"/>
  <c r="J85" i="33"/>
  <c r="K85" i="33" s="1"/>
  <c r="I84" i="33"/>
  <c r="H84" i="33"/>
  <c r="G84" i="33"/>
  <c r="E84" i="33"/>
  <c r="E92" i="33"/>
  <c r="E11" i="33" s="1"/>
  <c r="E91" i="33"/>
  <c r="E10" i="33" s="1"/>
  <c r="J99" i="33"/>
  <c r="K99" i="33"/>
  <c r="I93" i="33"/>
  <c r="H93" i="33"/>
  <c r="G92" i="33"/>
  <c r="H92" i="33"/>
  <c r="I92" i="33"/>
  <c r="G91" i="33"/>
  <c r="H91" i="33"/>
  <c r="I91" i="33"/>
  <c r="H90" i="33"/>
  <c r="I90" i="33"/>
  <c r="H9" i="33" l="1"/>
  <c r="G11" i="33"/>
  <c r="G10" i="33"/>
  <c r="I12" i="33"/>
  <c r="G16" i="26" s="1"/>
  <c r="I11" i="33"/>
  <c r="G15" i="26" s="1"/>
  <c r="I10" i="33"/>
  <c r="G13" i="26" s="1"/>
  <c r="J84" i="33"/>
  <c r="I9" i="33"/>
  <c r="G14" i="26" s="1"/>
  <c r="H12" i="33"/>
  <c r="H11" i="33"/>
  <c r="F15" i="26" s="1"/>
  <c r="H10" i="33"/>
  <c r="F13" i="26" s="1"/>
  <c r="E14" i="26"/>
  <c r="K84" i="33"/>
  <c r="F85" i="33"/>
  <c r="F84" i="33" s="1"/>
  <c r="E12" i="33"/>
  <c r="E9" i="33"/>
  <c r="G13" i="33"/>
  <c r="F8" i="26" s="1"/>
  <c r="F16" i="26" l="1"/>
  <c r="O11" i="33"/>
  <c r="E13" i="26"/>
  <c r="G8" i="33"/>
  <c r="F14" i="26"/>
  <c r="F12" i="26" s="1"/>
  <c r="E16" i="26"/>
  <c r="N12" i="33"/>
  <c r="G12" i="26"/>
  <c r="E8" i="33"/>
  <c r="H8" i="33"/>
  <c r="I8" i="33"/>
  <c r="E12" i="26" l="1"/>
  <c r="H168" i="22"/>
  <c r="H169" i="22"/>
  <c r="H170" i="22"/>
  <c r="H171" i="22"/>
  <c r="H108" i="22"/>
  <c r="H109" i="22"/>
  <c r="H110" i="22"/>
  <c r="H111" i="22"/>
  <c r="H102" i="22"/>
  <c r="H98" i="22"/>
  <c r="H99" i="22"/>
  <c r="H100" i="22"/>
  <c r="H101" i="22"/>
  <c r="H104" i="22"/>
  <c r="F222" i="22"/>
  <c r="F217" i="22"/>
  <c r="F212" i="22"/>
  <c r="F207" i="22"/>
  <c r="F202" i="22"/>
  <c r="F177" i="22"/>
  <c r="F162" i="22"/>
  <c r="F157" i="22"/>
  <c r="F137" i="22"/>
  <c r="F132" i="22"/>
  <c r="F127" i="22"/>
  <c r="F122" i="22"/>
  <c r="J82" i="33"/>
  <c r="J81" i="33"/>
  <c r="J80" i="33"/>
  <c r="F104" i="33"/>
  <c r="F103" i="33"/>
  <c r="F102" i="33"/>
  <c r="F169" i="33"/>
  <c r="J168" i="33"/>
  <c r="K168" i="33" s="1"/>
  <c r="F168" i="33" s="1"/>
  <c r="J167" i="33"/>
  <c r="K167" i="33" s="1"/>
  <c r="F167" i="33" s="1"/>
  <c r="J166" i="33"/>
  <c r="K166" i="33" s="1"/>
  <c r="F163" i="33"/>
  <c r="J162" i="33"/>
  <c r="K162" i="33" s="1"/>
  <c r="F162" i="33" s="1"/>
  <c r="J161" i="33"/>
  <c r="K161" i="33" s="1"/>
  <c r="F161" i="33" s="1"/>
  <c r="J160" i="33"/>
  <c r="K160" i="33" s="1"/>
  <c r="F157" i="33"/>
  <c r="J156" i="33"/>
  <c r="K156" i="33" s="1"/>
  <c r="F156" i="33" s="1"/>
  <c r="J155" i="33"/>
  <c r="K155" i="33" s="1"/>
  <c r="F155" i="33" s="1"/>
  <c r="J154" i="33"/>
  <c r="K154" i="33" s="1"/>
  <c r="J150" i="33"/>
  <c r="K150" i="33" s="1"/>
  <c r="F150" i="33" s="1"/>
  <c r="J149" i="33"/>
  <c r="K149" i="33" s="1"/>
  <c r="F149" i="33" s="1"/>
  <c r="J135" i="33"/>
  <c r="K135" i="33" s="1"/>
  <c r="F135" i="33" s="1"/>
  <c r="J134" i="33"/>
  <c r="K134" i="33" s="1"/>
  <c r="F134" i="33" s="1"/>
  <c r="F130" i="33"/>
  <c r="J129" i="33"/>
  <c r="K129" i="33" s="1"/>
  <c r="F129" i="33" s="1"/>
  <c r="J128" i="33"/>
  <c r="K128" i="33" s="1"/>
  <c r="F128" i="33" s="1"/>
  <c r="J127" i="33"/>
  <c r="K127" i="33" s="1"/>
  <c r="J125" i="33"/>
  <c r="K125" i="33" s="1"/>
  <c r="F125" i="33" s="1"/>
  <c r="J124" i="33"/>
  <c r="K124" i="33" s="1"/>
  <c r="F124" i="33" s="1"/>
  <c r="J123" i="33"/>
  <c r="K123" i="33" s="1"/>
  <c r="F123" i="33" s="1"/>
  <c r="J113" i="33"/>
  <c r="K113" i="33" s="1"/>
  <c r="F113" i="33" s="1"/>
  <c r="J112" i="33"/>
  <c r="K112" i="33" s="1"/>
  <c r="F112" i="33" s="1"/>
  <c r="J111" i="33"/>
  <c r="K111" i="33" s="1"/>
  <c r="J109" i="33"/>
  <c r="J108" i="33"/>
  <c r="J107" i="33"/>
  <c r="F96" i="33"/>
  <c r="F97" i="33"/>
  <c r="G126" i="33"/>
  <c r="G100" i="33"/>
  <c r="E126" i="33"/>
  <c r="E165" i="33"/>
  <c r="E159" i="33"/>
  <c r="E153" i="33"/>
  <c r="E147" i="33"/>
  <c r="E132" i="33"/>
  <c r="E121" i="33"/>
  <c r="E110" i="33"/>
  <c r="E105" i="33"/>
  <c r="E100" i="33"/>
  <c r="E79" i="33"/>
  <c r="I165" i="33"/>
  <c r="H165" i="33"/>
  <c r="G165" i="33"/>
  <c r="I153" i="33"/>
  <c r="H153" i="33"/>
  <c r="G153" i="33"/>
  <c r="I147" i="33"/>
  <c r="H147" i="33"/>
  <c r="G147" i="33"/>
  <c r="I132" i="33"/>
  <c r="H132" i="33"/>
  <c r="I121" i="33"/>
  <c r="H121" i="33"/>
  <c r="G121" i="33"/>
  <c r="I110" i="33"/>
  <c r="H110" i="33"/>
  <c r="G110" i="33"/>
  <c r="I105" i="33"/>
  <c r="H105" i="33"/>
  <c r="G105" i="33"/>
  <c r="J100" i="33"/>
  <c r="I100" i="33"/>
  <c r="H100" i="33"/>
  <c r="H95" i="33"/>
  <c r="G95" i="33"/>
  <c r="I79" i="33"/>
  <c r="H79" i="33"/>
  <c r="G79" i="33"/>
  <c r="K109" i="33" l="1"/>
  <c r="K93" i="33" s="1"/>
  <c r="J93" i="33"/>
  <c r="F147" i="33"/>
  <c r="K82" i="33"/>
  <c r="K16" i="33" s="1"/>
  <c r="J16" i="33"/>
  <c r="K80" i="33"/>
  <c r="K14" i="33" s="1"/>
  <c r="J14" i="33"/>
  <c r="K81" i="33"/>
  <c r="J15" i="33"/>
  <c r="J121" i="33"/>
  <c r="J132" i="33"/>
  <c r="K107" i="33"/>
  <c r="K91" i="33" s="1"/>
  <c r="J91" i="33"/>
  <c r="K108" i="33"/>
  <c r="K92" i="33" s="1"/>
  <c r="J92" i="33"/>
  <c r="K90" i="33"/>
  <c r="J90" i="33"/>
  <c r="E95" i="33"/>
  <c r="J153" i="33"/>
  <c r="J105" i="33"/>
  <c r="J79" i="33"/>
  <c r="J110" i="33"/>
  <c r="J147" i="33"/>
  <c r="J159" i="33"/>
  <c r="J165" i="33"/>
  <c r="F167" i="22"/>
  <c r="F172" i="22"/>
  <c r="J126" i="33"/>
  <c r="F147" i="22"/>
  <c r="H103" i="22"/>
  <c r="F97" i="22"/>
  <c r="F152" i="22"/>
  <c r="F107" i="22"/>
  <c r="F117" i="22"/>
  <c r="K95" i="33"/>
  <c r="F101" i="33"/>
  <c r="F100" i="33" s="1"/>
  <c r="K100" i="33"/>
  <c r="K165" i="33"/>
  <c r="F166" i="33"/>
  <c r="F165" i="33" s="1"/>
  <c r="K159" i="33"/>
  <c r="F160" i="33"/>
  <c r="F159" i="33" s="1"/>
  <c r="F154" i="33"/>
  <c r="F153" i="33" s="1"/>
  <c r="K153" i="33"/>
  <c r="K147" i="33"/>
  <c r="F133" i="33"/>
  <c r="F132" i="33" s="1"/>
  <c r="K132" i="33"/>
  <c r="K126" i="33"/>
  <c r="F127" i="33"/>
  <c r="F126" i="33" s="1"/>
  <c r="F122" i="33"/>
  <c r="F121" i="33" s="1"/>
  <c r="K121" i="33"/>
  <c r="K110" i="33"/>
  <c r="F111" i="33"/>
  <c r="F106" i="33"/>
  <c r="F109" i="33"/>
  <c r="J95" i="33"/>
  <c r="E89" i="33"/>
  <c r="B9" i="26" s="1"/>
  <c r="F80" i="33" l="1"/>
  <c r="F90" i="33"/>
  <c r="D13" i="6" s="1"/>
  <c r="F108" i="33"/>
  <c r="K105" i="33"/>
  <c r="K79" i="33"/>
  <c r="F107" i="33"/>
  <c r="F82" i="33"/>
  <c r="F81" i="33"/>
  <c r="K15" i="33"/>
  <c r="K10" i="33" s="1"/>
  <c r="K11" i="33"/>
  <c r="I15" i="26" s="1"/>
  <c r="F83" i="33"/>
  <c r="F17" i="33"/>
  <c r="C9" i="6" s="1"/>
  <c r="K9" i="33"/>
  <c r="I14" i="26" s="1"/>
  <c r="J10" i="33"/>
  <c r="H13" i="26" s="1"/>
  <c r="J12" i="33"/>
  <c r="H16" i="26" s="1"/>
  <c r="J11" i="33"/>
  <c r="H15" i="26" s="1"/>
  <c r="J9" i="33"/>
  <c r="F14" i="33"/>
  <c r="F91" i="33"/>
  <c r="F92" i="33"/>
  <c r="F13" i="6" s="1"/>
  <c r="F114" i="33"/>
  <c r="F110" i="33" s="1"/>
  <c r="F87" i="22"/>
  <c r="H106" i="22"/>
  <c r="H105" i="22"/>
  <c r="F98" i="33"/>
  <c r="E13" i="33"/>
  <c r="B8" i="26" s="1"/>
  <c r="F99" i="33"/>
  <c r="I95" i="33"/>
  <c r="J89" i="33"/>
  <c r="I9" i="26" s="1"/>
  <c r="I89" i="33"/>
  <c r="H9" i="26" s="1"/>
  <c r="G89" i="33"/>
  <c r="F9" i="26" s="1"/>
  <c r="H89" i="33"/>
  <c r="G9" i="26" s="1"/>
  <c r="H14" i="26" l="1"/>
  <c r="J14" i="26" s="1"/>
  <c r="F9" i="33"/>
  <c r="D9" i="6"/>
  <c r="F82" i="22"/>
  <c r="F77" i="22"/>
  <c r="F105" i="33"/>
  <c r="F79" i="33"/>
  <c r="I13" i="26"/>
  <c r="J13" i="26" s="1"/>
  <c r="F10" i="33"/>
  <c r="K12" i="33"/>
  <c r="I16" i="26" s="1"/>
  <c r="J16" i="26" s="1"/>
  <c r="J15" i="26"/>
  <c r="F11" i="33"/>
  <c r="J8" i="33"/>
  <c r="F95" i="33"/>
  <c r="K89" i="33"/>
  <c r="J9" i="26" s="1"/>
  <c r="F93" i="33"/>
  <c r="F102" i="22"/>
  <c r="F112" i="22"/>
  <c r="F16" i="33"/>
  <c r="F9" i="6" s="1"/>
  <c r="J12" i="26" l="1"/>
  <c r="F89" i="33"/>
  <c r="Q13" i="33" s="1"/>
  <c r="C13" i="6"/>
  <c r="F12" i="33"/>
  <c r="F8" i="33" s="1"/>
  <c r="H12" i="26"/>
  <c r="I12" i="26"/>
  <c r="K8" i="33"/>
  <c r="I13" i="33"/>
  <c r="H8" i="26" s="1"/>
  <c r="F15" i="33"/>
  <c r="F13" i="33" s="1"/>
  <c r="J13" i="33" l="1"/>
  <c r="I8" i="26" s="1"/>
  <c r="H13" i="33"/>
  <c r="G8" i="26" s="1"/>
  <c r="K13" i="33"/>
  <c r="J8" i="26" s="1"/>
</calcChain>
</file>

<file path=xl/sharedStrings.xml><?xml version="1.0" encoding="utf-8"?>
<sst xmlns="http://schemas.openxmlformats.org/spreadsheetml/2006/main" count="1574" uniqueCount="408">
  <si>
    <t>2.2.</t>
  </si>
  <si>
    <t>2.2.1.</t>
  </si>
  <si>
    <t>2.3.</t>
  </si>
  <si>
    <t>2.3.1.</t>
  </si>
  <si>
    <t>2.4.</t>
  </si>
  <si>
    <t>2.4.1.</t>
  </si>
  <si>
    <t>Мероприятие 1
Профессиональная физическая охрана муниципальных дошкольных образовательных учреждений</t>
  </si>
  <si>
    <t>2.5.</t>
  </si>
  <si>
    <t>2.5.1.</t>
  </si>
  <si>
    <t>ВСЕГО ДОШКОЛЬНОЕ ОБРАЗОВАНИЕ</t>
  </si>
  <si>
    <t>проектно-сметный метод</t>
  </si>
  <si>
    <t>Мероприятие 1                          Комплектование мебелью и мягким инвентарем вновь вводимых муниципальных дошкольных образовательных организаций</t>
  </si>
  <si>
    <t xml:space="preserve">Мероприятие 1                     Выполнение муниципального задания  на содержание детей в муниципальных дошкольных образовательных организациях  (присмотр и уход) </t>
  </si>
  <si>
    <t>Мероприятие 2  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</si>
  <si>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                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</si>
  <si>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1                    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</si>
  <si>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 xml:space="preserve">Мероприятие 4                              Компенсация родительской платы, внесенной за содержание ребенка (присмотр и уход за ребенком) в соответствующем образовательном учреждении на третьего и последующих детей, а также  на детей сотрудников муниципальных дошкольных образовательных учреждений </t>
  </si>
  <si>
    <t>Мероприятие 12                 Конкурс профессионального мастерства «Воспитатель года»</t>
  </si>
  <si>
    <t>МКУ "Управление капитального строительства и архитектуры"</t>
  </si>
  <si>
    <t>Строительство пристройки к зданию МАДОУ "Детский сад № 32"</t>
  </si>
  <si>
    <t>Укомплектованность вновь вводимых ДОУ соответствует требованиям СанПиН</t>
  </si>
  <si>
    <t>Компенсация родительской платы, внесенной за содержание ребенка (присмотр и уход за ребенком) отдельным категориям граждан</t>
  </si>
  <si>
    <t>Мероприятие 1             Организация повышения квалификации педагогических и управленческих кадров</t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</si>
  <si>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Повышение эффективности деятельности дошкольных образовательных организаций
</t>
    </r>
  </si>
  <si>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</si>
  <si>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</si>
  <si>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</si>
  <si>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</si>
  <si>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</si>
  <si>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</si>
  <si>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</si>
  <si>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</si>
  <si>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Задача 2</t>
  </si>
  <si>
    <t>Задачи, направленные на достижение цели</t>
  </si>
  <si>
    <t>Единица изме рения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</si>
  <si>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</si>
  <si>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</si>
  <si>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</si>
  <si>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</si>
  <si>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</si>
  <si>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</si>
  <si>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</si>
  <si>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</si>
  <si>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</si>
  <si>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</si>
  <si>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</si>
  <si>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2.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</si>
  <si>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</si>
  <si>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</si>
  <si>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</si>
  <si>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1.1.</t>
  </si>
  <si>
    <t>2.1.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</si>
  <si>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</si>
  <si>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</si>
  <si>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</si>
  <si>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</si>
  <si>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</si>
  <si>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</si>
  <si>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</si>
  <si>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</si>
  <si>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</si>
  <si>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</si>
  <si>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</si>
  <si>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</si>
  <si>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1.1.1.</t>
  </si>
  <si>
    <t>Средства бюджета городского округа</t>
  </si>
  <si>
    <t>Паспорт подпрограммы</t>
  </si>
  <si>
    <t xml:space="preserve">Перечень мероприятий подпрограммы </t>
  </si>
  <si>
    <t>Основное мероприятие 1 Финансовое обеспечение выполнения муниципальных услуг (выполнение работ)</t>
  </si>
  <si>
    <t>Мероприятие 1 Обеспечение мер противопожарной безопасности</t>
  </si>
  <si>
    <t>1.2.</t>
  </si>
  <si>
    <t>1.2.1.</t>
  </si>
  <si>
    <t>1.5.9.</t>
  </si>
  <si>
    <t>1.5.10.</t>
  </si>
  <si>
    <t>1.5.11.</t>
  </si>
  <si>
    <t>2.2.3.</t>
  </si>
  <si>
    <t>2.6.</t>
  </si>
  <si>
    <t>2.6.1.</t>
  </si>
  <si>
    <t>2.10.</t>
  </si>
  <si>
    <t>2.10.1.</t>
  </si>
  <si>
    <t>2.12.1</t>
  </si>
  <si>
    <t>2.16.1.</t>
  </si>
  <si>
    <t>Мероприятие 1       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</si>
  <si>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Мероприятие 2     Закупка оборудования для дошкольных образовательных организаций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</t>
  </si>
  <si>
    <t>2018 год -</t>
  </si>
  <si>
    <t>2019 год -</t>
  </si>
  <si>
    <t>Общий объем финансовых ресурсов необходимых для реализации мероприятия, в том числе по годам ****
тыс.руб.</t>
  </si>
  <si>
    <t>Подпрограмма "Развитие дошкольного образования"</t>
  </si>
  <si>
    <t>-</t>
  </si>
  <si>
    <t>2017 год -</t>
  </si>
  <si>
    <t>2.13.1.</t>
  </si>
  <si>
    <t>Мероприятие 10           Строительство пристройки к зданию МАДОУ "Детский сад № 32" по адресу: Московская обл., г.Химки, мкр. Подрезково, ул. Мира, д. 6</t>
  </si>
  <si>
    <t xml:space="preserve">Итого: </t>
  </si>
  <si>
    <t xml:space="preserve"> Планируемые результаты реализации подпрограммы:</t>
  </si>
  <si>
    <t>Основное мероприятие 5 Строительство, реконструкция и капитальный ремонт</t>
  </si>
  <si>
    <t>Мероприятие 11            Строительство ДОУ на 140 мест по адресу: Московская обл., г.Химки, мкр. Подрезково, ул. 1-ая Лесная</t>
  </si>
  <si>
    <t>Мероприятие 1
Организация повышения квалификации педагогических и управленческих кадров</t>
  </si>
  <si>
    <t>Мероприятие 1
Обеспечение мер противопожарной безопасности</t>
  </si>
  <si>
    <t>Мероприятие 3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 и на третьего и последующих детей</t>
  </si>
  <si>
    <t>Основное мероприятие 
"Приобретение основных средств, оборудования, техническое переоснащение"</t>
  </si>
  <si>
    <t>Основное мероприятие
 "Финансовое обеспечение выполнения муниципальных услуг (выполнение работ)"</t>
  </si>
  <si>
    <t>Основное мероприятие 
"Реализация федерального государственного образовательного стандарта дошкольного образования"</t>
  </si>
  <si>
    <t>Основное мероприятие 
"Развитие кадрового потенциала образовательных организаций"</t>
  </si>
  <si>
    <t>Основное мероприятие 
"Пожарная безопасность"</t>
  </si>
  <si>
    <t>2.3.4.</t>
  </si>
  <si>
    <t>2.5.3.</t>
  </si>
  <si>
    <t>2.10.2.</t>
  </si>
  <si>
    <t>2.3.2.</t>
  </si>
  <si>
    <t xml:space="preserve">Бюджет Московской области
</t>
  </si>
  <si>
    <t xml:space="preserve">Федеральный бюджет 
</t>
  </si>
  <si>
    <t>Ед. изм.</t>
  </si>
  <si>
    <t>Мероприятие 4
Профессиональная физическая охрана муниципальных дошкольных образовательных организаций</t>
  </si>
  <si>
    <t>1.7.3.</t>
  </si>
  <si>
    <t>Мероприятие 3              Расходы на комплектование мебелью и мягким инвентарем вновь вводимых МДОО</t>
  </si>
  <si>
    <t>затратный метод:
Рплан = Ротч х  Iинф, 
где Рплан - сумма фактически понесенных расходов на комплектование мебелью и мягким инвентарем вновь вводимых ДОУ в базовом (предшествующем планируемому) периоде;
Iинф - индекс инфляции в планируемом периоде</t>
  </si>
  <si>
    <t xml:space="preserve">                n
Рплан =∑Квосп х  Пфакт х Tрп;
                i
где n - количество возрастных групп воспитанников (до 3-х лет, страше 3-х лет), варианты пребывания детей (режим полного пребывания, режим сокращенного дня);
        Квосп - количество воспитанников соответсвующей возрастной группы и соответствующего режима пребывания
        П факт - фактический уровень посещаемости воспитанниками ДОУ (0,75-0,85);
        Ррп - размер родительской платы, установленной для соответствующей категории воспитанников с учетом режима пребывания</t>
  </si>
  <si>
    <t>затратный метод
количество постов охраны х базовый уровень тарифа на охранные услуги (рассчитывается как НМЦК в соответствии с требованиями ФЗ-44)х 12 месяцев х индекс инфляции в соответствующем плановом периоде</t>
  </si>
  <si>
    <t>Ркомп = прогнозируемый объем средств на выплату компенсации + расходы на оплату труда бухгалтеров-расчётчиков + оплата банковских услуг по проведению платежей на счёта получателей</t>
  </si>
  <si>
    <t xml:space="preserve">прогнозное количество детей из многодетных семей в плановой периоде х средний размер род платы х процент компенсации </t>
  </si>
  <si>
    <r>
      <rPr>
        <sz val="11"/>
        <rFont val="Calibri"/>
        <family val="2"/>
        <charset val="204"/>
      </rPr>
      <t>n
∑</t>
    </r>
    <r>
      <rPr>
        <sz val="11"/>
        <rFont val="Times New Roman"/>
        <family val="1"/>
        <charset val="204"/>
      </rPr>
      <t>объем работ по обеспечению противопожарной безопасности х тариф (расценка) на соответствующий вид работ в соответствии со СНиП
I
где - n количество видов работ</t>
    </r>
  </si>
  <si>
    <t>Коэффициент посещаемости организации детьми - 80%</t>
  </si>
  <si>
    <t>Организация профессиональной охраны дошкольных образовательных организаций</t>
  </si>
  <si>
    <t>Обеспечение  противопожарной безопасности дошкольных образовательных организаций</t>
  </si>
  <si>
    <t xml:space="preserve">4.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</si>
  <si>
    <t>2020 год -</t>
  </si>
  <si>
    <t>2021 год -</t>
  </si>
  <si>
    <t xml:space="preserve">
нормативный метод:
количество воспитанников х норматив финансирования, установленный приказом Управления по образованию на соответствующий финансовый год</t>
  </si>
  <si>
    <t xml:space="preserve">Доступность дошкольного образования для детей в возрасте от 1,5 до 7 лет </t>
  </si>
  <si>
    <t>5. 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</si>
  <si>
    <t>9. 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</si>
  <si>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r>
      <rPr>
        <b/>
        <sz val="10"/>
        <rFont val="Times New Roman"/>
        <family val="1"/>
        <charset val="204"/>
      </rPr>
      <t>Задача 1</t>
    </r>
    <r>
      <rPr>
        <sz val="10"/>
        <rFont val="Times New Roman"/>
        <family val="1"/>
        <charset val="204"/>
      </rPr>
      <t xml:space="preserve">                         
Доступность дошкольного образования для детей в возрасте от 1,5 до 7 лет </t>
    </r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</si>
  <si>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                             Обеспечение 100 % доли воспитанников дошкольных образовательных организаций, обучающихся по программам, соответствующим требованиям федерального государственного образовательного стандарта дошкольного образования               
</t>
    </r>
  </si>
  <si>
    <t>2.2.2.</t>
  </si>
  <si>
    <t>01.01.2017-31.12.2021</t>
  </si>
  <si>
    <t>Мероприятие 10            ДОУ по адресу: Московская область, г.Химки, мкр.Подрезково, ул.1-я Лесная, вблизи д.4</t>
  </si>
  <si>
    <t>1.1.2.</t>
  </si>
  <si>
    <t>1.1.3.</t>
  </si>
  <si>
    <t>Мероприятие 12
Конкурс профессионального мастерства "Педагог года" в номинации  «Воспитатель года»</t>
  </si>
  <si>
    <t>Удельный вес численности педагогических и руководящих работников муниципальных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  - 100%</t>
  </si>
  <si>
    <t>Мероприятие 7          ДОУ по адресу: Московская область, г.Химки, мкр.Подрезково, ул.Центральная, ул.1-я Лесная вблизи д.10</t>
  </si>
  <si>
    <t>в новой  версии "Создание и развитие объектов дошкольного образования (включая реконструкцию со строительством пристроек)"</t>
  </si>
  <si>
    <t>Мероприятие 5           Пристройка к МАДОУ №32 по адресу: Московская обл., мкрн.Подрезково, ул.Мира, д.6
г. Химки, мкр. Подрезково, ул. Мира, д. 6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</si>
  <si>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</t>
  </si>
  <si>
    <t>1.2.2.</t>
  </si>
  <si>
    <t>3. Количество построенных дошкольных образовательных организаций по годам реализации программы, в том числе за счет внебюджетных источников</t>
  </si>
  <si>
    <t>7. 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</si>
  <si>
    <r>
      <rPr>
        <b/>
        <sz val="11"/>
        <color theme="1"/>
        <rFont val="Times New Roman"/>
        <family val="1"/>
        <charset val="204"/>
      </rPr>
      <t xml:space="preserve">Задача I подпрограммы </t>
    </r>
    <r>
      <rPr>
        <sz val="11"/>
        <rFont val="Times New Roman"/>
        <family val="1"/>
        <charset val="204"/>
      </rPr>
      <t xml:space="preserve">                       Доступность дошкольного образования для детей в возрасте от 1,5 до 7 лет , тыс. руб.
</t>
    </r>
  </si>
  <si>
    <r>
      <rPr>
        <b/>
        <sz val="11"/>
        <rFont val="Times New Roman"/>
        <family val="1"/>
        <charset val="204"/>
      </rPr>
      <t>Задача II подпрограммы</t>
    </r>
    <r>
      <rPr>
        <sz val="11"/>
        <rFont val="Times New Roman"/>
        <family val="1"/>
        <charset val="204"/>
      </rPr>
      <t xml:space="preserve">                                          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образования, тыс. руб.
</t>
    </r>
  </si>
  <si>
    <t>1.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</si>
  <si>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Процент</t>
  </si>
  <si>
    <t>2. 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</si>
  <si>
    <t>Штука</t>
  </si>
  <si>
    <t>6. 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</si>
  <si>
    <t>10. 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</si>
  <si>
    <t>11. 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</si>
  <si>
    <t>12. Доля муниципальных дошкольных образовательных организаций, в которых создана развивающая образовательная среда</t>
  </si>
  <si>
    <t>13.  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</si>
  <si>
    <t xml:space="preserve">Планируемые результаты реализации подпрограммы "Развитие дошкольного образования" </t>
  </si>
  <si>
    <t>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</t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</si>
  <si>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</si>
  <si>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</si>
  <si>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Количество построенных дошкольных образовательных организаций по годам реализации программы, в том числе за счет внебюджетных источников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</si>
  <si>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</si>
  <si>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</si>
  <si>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  </r>
  </si>
  <si>
    <r>
      <rPr>
        <b/>
        <sz val="10"/>
        <color indexed="8"/>
        <rFont val="Times New Roman"/>
        <family val="1"/>
        <charset val="204"/>
      </rPr>
      <t>Показатель 4</t>
    </r>
    <r>
      <rPr>
        <sz val="10"/>
        <color indexed="8"/>
        <rFont val="Times New Roman"/>
        <family val="1"/>
        <charset val="204"/>
      </rPr>
      <t xml:space="preserve">
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  </r>
  </si>
  <si>
    <r>
      <rPr>
        <b/>
        <sz val="10"/>
        <color indexed="8"/>
        <rFont val="Times New Roman"/>
        <family val="1"/>
        <charset val="204"/>
      </rPr>
      <t>Показатель 5</t>
    </r>
    <r>
      <rPr>
        <sz val="10"/>
        <color indexed="8"/>
        <rFont val="Times New Roman"/>
        <family val="1"/>
        <charset val="204"/>
      </rPr>
      <t xml:space="preserve">
Доля детей-инвалидов в возрасте от 1,5 до 7 лет, охваченных дошкольным образованием,в общей численности детей-инвалидов данного возраста</t>
    </r>
  </si>
  <si>
    <r>
      <rPr>
        <b/>
        <sz val="10"/>
        <color indexed="8"/>
        <rFont val="Times New Roman"/>
        <family val="1"/>
        <charset val="204"/>
      </rPr>
      <t>Показатель 6</t>
    </r>
    <r>
      <rPr>
        <sz val="10"/>
        <color indexed="8"/>
        <rFont val="Times New Roman"/>
        <family val="1"/>
        <charset val="204"/>
      </rPr>
      <t xml:space="preserve">
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  </r>
  </si>
  <si>
    <r>
      <rPr>
        <b/>
        <sz val="10"/>
        <color indexed="8"/>
        <rFont val="Times New Roman"/>
        <family val="1"/>
        <charset val="204"/>
      </rPr>
      <t>Показатель 7</t>
    </r>
    <r>
      <rPr>
        <sz val="10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</si>
  <si>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10</t>
    </r>
    <r>
      <rPr>
        <sz val="10"/>
        <color indexed="8"/>
        <rFont val="Times New Roman"/>
        <family val="1"/>
        <charset val="204"/>
      </rPr>
      <t xml:space="preserve">
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  </r>
  </si>
  <si>
    <r>
      <rPr>
        <b/>
        <sz val="10"/>
        <color indexed="8"/>
        <rFont val="Times New Roman"/>
        <family val="1"/>
        <charset val="204"/>
      </rPr>
      <t>Показатель 9</t>
    </r>
    <r>
      <rPr>
        <sz val="10"/>
        <color indexed="8"/>
        <rFont val="Times New Roman"/>
        <family val="1"/>
        <charset val="204"/>
      </rPr>
      <t xml:space="preserve">
Доля муниципальных дошкольных образовательных организаций, в которых создана развивающая образовательная среда</t>
    </r>
  </si>
  <si>
    <r>
      <rPr>
        <b/>
        <sz val="10"/>
        <color indexed="8"/>
        <rFont val="Times New Roman"/>
        <family val="1"/>
        <charset val="204"/>
      </rPr>
      <t>Показатель 8</t>
    </r>
    <r>
      <rPr>
        <sz val="10"/>
        <color indexed="8"/>
        <rFont val="Times New Roman"/>
        <family val="1"/>
        <charset val="204"/>
      </rPr>
      <t xml:space="preserve">
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  </r>
  </si>
  <si>
    <t>1. Подпрограмма "Развитие дошкольного образования"</t>
  </si>
  <si>
    <t>Основное мероприятие 
 "Строительство, реконструкция и капитальный ремонт"</t>
  </si>
  <si>
    <t>Мероприятие 1
Конкурс профессионального мастерства «Воспитатель года»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</si>
  <si>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</si>
  <si>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</t>
  </si>
  <si>
    <t>Закупка инновационного оборудования для муниципальных дошкольных образовательных организаций; Доля муниципальных дошкольных образовательных организаций, в которых создана развивающая образовательная среда - 100%</t>
  </si>
  <si>
    <t xml:space="preserve">Поощрение лучших воспитателей по итогам конкурса профессионального мастерства "Педагог года" в номинации «Воспитатель года»; </t>
  </si>
  <si>
    <t>Проектно-сметный метод. Положительное заключение ГАУ МО "МОСОБЛГОСЭКСПЕРТИЗА" № 50-1-6-0567-16 от 01.07.2016 г.</t>
  </si>
  <si>
    <t>Проектно-сметный метод. Справочник базовых цен на проектные работы в строительстве СБЦП 81-2001-03 "Объекты жилищного строительства".                          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</si>
  <si>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Мероприятие 1
Конкурс профессионального мастерства   «Воспитатель года»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</si>
  <si>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</si>
  <si>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</si>
  <si>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</si>
  <si>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</si>
  <si>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</si>
  <si>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</si>
  <si>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</si>
  <si>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</si>
  <si>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</si>
  <si>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Проведение конкурентных процедур по размещению закупок на поставку немонтируемого оборудования, заключение и исполнение муниципальных контрактов по объекту: строительство пристройки к зданию МАДОУ Детский сад № 32 по адресу: Московская обл.,  
г. Химки, мкр. Подрезково, ул. Мира, д. 6</t>
  </si>
  <si>
    <t xml:space="preserve">Заместитель Главы Администрации </t>
  </si>
  <si>
    <t>Ю.В. Ваулин</t>
  </si>
  <si>
    <t>Проведение закупочных процедур по размещению заказов на комплектование мебелью и мягким инвентарем вновь вводимых муниципальных дошкольных образовательных организаций</t>
  </si>
  <si>
    <t>Вновь вводимые дошкольные образовательные организации
заведующие и контрактные управляющие ДОО</t>
  </si>
  <si>
    <t>+</t>
  </si>
  <si>
    <t xml:space="preserve"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содержание детей в муниципальных дошкольных образовательных организациях (присмотр и уход) </t>
  </si>
  <si>
    <t>Управление по образованию: зам.начальника Управления Красильникова В.В.;
МБУ ЦБУ ОУ:
Директор Лустова М.В.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</si>
  <si>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муниципальных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</si>
  <si>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частных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</si>
  <si>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Управление по образованию: зам.начальника Управления Ерофеева О.В.;
МУ ЦБУ ОУ:
нач. отдела муниципального заказа Борчагова Е.В.</t>
  </si>
  <si>
    <t>Предоставление субсидии из бюджета городского округа Химки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</si>
  <si>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>МБУ ЦБУ ОУ:
Директор Лустова М.В.</t>
  </si>
  <si>
    <t xml:space="preserve">Предоставление субсидии из бюджета городского округа Химки на реализацию мероприятий по государственной поддержке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
</t>
  </si>
  <si>
    <t>Проведение закупочных процедур для дошкольных образовательных организаций городского округа Химки – победителей областного конкурса на присвоение статуса Региональной инновационной площадки Московской области</t>
  </si>
  <si>
    <t>Управление по образованию: зам.начальника Управления Ерофеева О.В.;
МБУ ЦБУ ОУ: нач. отдела муниципального заказа Борчагова Е.В.;
МДОО: контрактные управляющие ДОО</t>
  </si>
  <si>
    <t>Организация и проведение конкурса профессионального мастерства "Воспитатель года"</t>
  </si>
  <si>
    <t>Управление по образованию:
Нач. отдела  содержания и развития образования
Васильева Т.И.</t>
  </si>
  <si>
    <t>Поощрение лучших воспитателей по итогам конкурса профессионального мастерства «Воспитатель года»</t>
  </si>
  <si>
    <t>Выплата грантов победителям конкурса профессионального мастерства "Воспитатель года"</t>
  </si>
  <si>
    <t>Проведение закупочных процедур по заключению контрактов на проведение мероприятий по повышению квалификации педагогических и управленческих кадров</t>
  </si>
  <si>
    <t>МБУ ДПО ЦПР;
директор Бархатнова М.А.;
МУ ЦБУ ОУ:
нач.отдела муниципального заказа Борчагова Е.В.</t>
  </si>
  <si>
    <t xml:space="preserve">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 
</t>
  </si>
  <si>
    <t xml:space="preserve">Управление по образованию:
эксперт отдела содержания и развития образования
Лиясова И.В.
</t>
  </si>
  <si>
    <t>Проведение закупочных процедур</t>
  </si>
  <si>
    <t>МУ ЦБУ ОУ:
нач. отдела муниципального заказа Борчагова Е.В.</t>
  </si>
  <si>
    <t xml:space="preserve">Проведение закупочных процедур 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</si>
  <si>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</si>
  <si>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</si>
  <si>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</si>
  <si>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 xml:space="preserve">Адресный перечень объектов дошкольного образования,
</t>
  </si>
  <si>
    <t>_</t>
  </si>
  <si>
    <t xml:space="preserve">Подпрограммы </t>
  </si>
  <si>
    <t xml:space="preserve">муниципальной программы </t>
  </si>
  <si>
    <t>__</t>
  </si>
  <si>
    <t>Муниципальный заказчик</t>
  </si>
  <si>
    <t>Ответственный за выполнение мероприятия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</si>
  <si>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</si>
  <si>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</si>
  <si>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мощьность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</si>
  <si>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</si>
  <si>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</si>
  <si>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Остаток сметной стоимости до ввода в эксплуатацию, тыс.руб.</t>
  </si>
  <si>
    <t>Всего</t>
  </si>
  <si>
    <t>150 мест</t>
  </si>
  <si>
    <t>1.3.</t>
  </si>
  <si>
    <t>275 мест</t>
  </si>
  <si>
    <t>145 мест</t>
  </si>
  <si>
    <t>140 мест</t>
  </si>
  <si>
    <t>Всего по мероприятию</t>
  </si>
  <si>
    <t>01.01.2017-31.12.2017</t>
  </si>
  <si>
    <t>Приложение № 2
к муниципальной программе городского округа Химки "Развитие образования и воспитания детей"</t>
  </si>
  <si>
    <t>Управление по образованию Администрации</t>
  </si>
  <si>
    <t xml:space="preserve">Управление по образованию Администрации </t>
  </si>
  <si>
    <t>Приложение № 3 
к муниципальной программе городского округа Химки "Развитие образования и воспитания детей"</t>
  </si>
  <si>
    <t xml:space="preserve"> муниципальной программы городского округа Химки "Развитие образования и воспитания детей"</t>
  </si>
  <si>
    <t>Приложение №5 
к муниципальной программе городского округа Химки "Развитие образования и воспитания детей"</t>
  </si>
  <si>
    <t xml:space="preserve"> Обоснование финансовых ресурсов, 
необходимых для реализации мероприятий подпрограммы "Развитие дошкольного образования"
муниципальной программы городского округа Химки "Развитие образования и воспитания детей"</t>
  </si>
  <si>
    <t xml:space="preserve">Закон Московской области от 02.03.2017 N 23/2017-ОЗ "О дополнительных мероприятиях по развитию жилищно-коммунального хозяйства и социально-культурной сферы на 2017 год и на плановый период 2018 и 2019 годов" (принят постановлением Мособлдумы от 09.02.2017 N 34/15-П)
</t>
  </si>
  <si>
    <t xml:space="preserve">
нормативный метод:
количество воспитанников х норматив финансирования, установленный Законом Московской области от 07.12.2016 N 153/2016-ОЗ "О финансовом обеспечении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за счет средств бюджета Московской области в 2017 году"
</t>
  </si>
  <si>
    <t>Мероприятие 2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</si>
  <si>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Мероприятие 1 
Организация повышения квалификации педагогических и управленческих кадров</t>
  </si>
  <si>
    <t>"Развитие дошкольного образования" 
муниципальной программы городского округа Химки "Развитие образования и воспитания детей"</t>
  </si>
  <si>
    <t>Приложение № 6 
к муниципальной программе городского округа Химки "Развитие образования и воспитания детей"</t>
  </si>
  <si>
    <t>Управление по образованию Администрации                     
 МКУ "Управление капитального строительства и архитектуры"</t>
  </si>
  <si>
    <t>Основное мероприятие 
"Обеспечение мер социальной поддержки"</t>
  </si>
  <si>
    <t>Мероприятие 2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</si>
  <si>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МКУ "Управление капитального строительства и архитектуры": Руководитель  Гримаковский А.Д.</t>
  </si>
  <si>
    <t>"Дорожная карта"
по выполнению основного мероприятия  "Строительство, реконструкция и капитальный ремонт"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</si>
  <si>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 по выполнению основного мероприятия "Приобретение основных средств, оборудования, техническое переоснащение"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</si>
  <si>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"Финансовое обеспечение выполнения муниципальных услуг (выполнение работ)"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</si>
  <si>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"Реализация федерального государственного образовательного стандарта дошкольного образования"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</si>
  <si>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
"Организация и проведение конкурсных процедур по присуждению премий за профессиональные достижения"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</si>
  <si>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"Развитие кадрового потенциала образовательных организаций"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</si>
  <si>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 
"Развитие спорта, формирование здорового образа жизни и повышение культуры питания"
подпрограммы "Развитие дошкольного образования"
муниципальной программы городского округа Химки Московской области 
"Развитие образования и воспитания детей"</t>
  </si>
  <si>
    <t>"Дорожная карта" 
по выполнению основного мероприятия "Пожарная безопасность"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</si>
  <si>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"Обеспечение мер социальной поддержки"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</si>
  <si>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Приложение № 15
к муниципальной программе городского округа Химки "Развитие образования и воспитания детей"</t>
  </si>
  <si>
    <t xml:space="preserve"> финансирование которых предусмотрено основным мероприятием  "Строительство, реконструкция и капитальный ремонт" 
подпрограммы  "Развитие дошкольного образования" муниципальной программы городского округа Химки
 "Развитие образования и воспитания детей"</t>
  </si>
  <si>
    <t xml:space="preserve"> _______________________/Ю.В. Ваулин</t>
  </si>
  <si>
    <t>29.06.2016-15.12.2017</t>
  </si>
  <si>
    <t>160 мест</t>
  </si>
  <si>
    <t>Заключение договоров с Застройщиками на проведение работ по объекту: ДОУ по адресу: Московская область, г.Химки, мкр.Подрезково, ул.Центральная, ул.1-я Лесная вблизи д.10</t>
  </si>
  <si>
    <t>Сокращение дефицита мест в дошкольные образовательные организации в мкр. Подрезково на 160 мест</t>
  </si>
  <si>
    <t>"Развитие дошкольного образования" 
 муниципальной программы городского округа Химки "Развитие образования и воспитания детей" на 2017- 2021 годы</t>
  </si>
  <si>
    <t>объем средств, затраченных на выплату премий воспитателям-победителям конкурса "Воспитатель года" в предшествующем периоде, Х индекс инфляции</t>
  </si>
  <si>
    <t xml:space="preserve">раздел 11.7.2. государственной программы Московской области "Образование Подмосковья" на 2017-2025 годы, утвержденной Постановлением Правительства МО от 25.10.2016 N 784/39
</t>
  </si>
  <si>
    <t>8. Доля детей-инвалидов в возрасте от 1,5 до 7 лет, охваченных дошкольным образованием, в общей численности детей-инвалидов данного возраста</t>
  </si>
  <si>
    <t>1.4.</t>
  </si>
  <si>
    <t>Пристройка к МАДОУ № 32 по адресу: Московская обл., г. Химки, мкр. Подрезково, ул.Мира, д. 6</t>
  </si>
  <si>
    <t>1.5.</t>
  </si>
  <si>
    <t>1.1.4.</t>
  </si>
  <si>
    <t>1.1.5.</t>
  </si>
  <si>
    <t>1.1.6.</t>
  </si>
  <si>
    <r>
      <rPr>
        <b/>
        <sz val="11"/>
        <rFont val="Times New Roman"/>
        <family val="1"/>
        <charset val="204"/>
      </rPr>
      <t xml:space="preserve">Основное мероприятие </t>
    </r>
    <r>
      <rPr>
        <sz val="11"/>
        <rFont val="Times New Roman"/>
        <family val="1"/>
        <charset val="204"/>
      </rPr>
      <t xml:space="preserve"> "Строительство, реконструкция и капитальный ремонт"</t>
    </r>
  </si>
  <si>
    <t>объем средств, затраченных на организацию повышения квалификации кадров  в предшествующем периоде (анализ заключенных договоров), Х индекс инфляции</t>
  </si>
  <si>
    <t xml:space="preserve">Сокращение дефицита мест в дошкольные образовательные организации в мкр. Подрезково </t>
  </si>
  <si>
    <t>МКУ "Управление капитального строительства и архитектуры": 
Руководитель
Гримаковский А.Д.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</si>
  <si>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150 мест по адресу: Московская обл., г. Химки, мкр. Сходня, ул. Горная, д. 21</t>
  </si>
  <si>
    <t>Строительство ДОО на 140 мест</t>
  </si>
  <si>
    <t>Строительство ДОО на 160 мест</t>
  </si>
  <si>
    <t xml:space="preserve">Строительство ДОО </t>
  </si>
  <si>
    <t>Строительство ДОО на 140 места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</si>
  <si>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</si>
  <si>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275 мест по адресу: Московская обл., г. Химки, ул. Парковая, д. 7</t>
  </si>
  <si>
    <t>Заключение договоров с Застройщиками на проведение работ по объекту: строительство ДОО на 140 мест по адресу: Московская обл., г. Химки, мкр. Подрезково, ул. 1-я Лесная, вблизи д. 4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</si>
  <si>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</t>
  </si>
  <si>
    <t>1.6.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</si>
  <si>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в мкр. Сходня </t>
  </si>
  <si>
    <t>Компенсация родительской платы, внесенной за содержание ребенка (присмотр и уход за ребенком) в соответствующей образовательной организации на третьего и последующих детей, а также  на детей сотрудников муниципальных дошкольных образовательных организаций</t>
  </si>
  <si>
    <t>Организация и проведение Спартакиады среди воспитанников дошкольных образовательных организаций «Здоровый дошкольник»</t>
  </si>
  <si>
    <t>Проведение Спартакиады среди воспитанников дошкольных образовательных организаций «Здоровый дошкольник»</t>
  </si>
  <si>
    <t>1.1.7.</t>
  </si>
  <si>
    <t>Погашение кредиторской задолженности за работы, выполненные в 2016 году</t>
  </si>
  <si>
    <t>сумма кредиторской задолженности за услуги, оказанные в 2016 году согласно данным бух отчётности за 2016 год, подтвержденная актами сверки с контрагентами</t>
  </si>
  <si>
    <t>1.7.</t>
  </si>
  <si>
    <t>Строительство ДОО по адресу:г.о.Химки, мкр.Клязьма-Старбево, ЖК "Мишино", вблизи д.3</t>
  </si>
  <si>
    <t>Строительство ДОО по адресу: Московская область, г.Химки, мкр.Подрезково, ул.Центральная, ул.1-я Лесная вблизи д.10</t>
  </si>
  <si>
    <t>152 места</t>
  </si>
  <si>
    <t>Заключение договоров с Застройщиками на проведение работ по объекту: Строительство ДОО по адресу:г.о.Химки, мкр.Клязьма-Старбево, ЖК "Мишино", вблизи д.3</t>
  </si>
  <si>
    <t>Инвестор</t>
  </si>
  <si>
    <t>Сокращение дефицита мест в дошкольные образовательные организации в мкр. Клязьма-Старбеево на 152 места</t>
  </si>
  <si>
    <t>1.1.8.</t>
  </si>
  <si>
    <t>Мероприятие 8
Строительство ДОО по адресу:г.о.Химки, мкр.Клязьма-Старбево, ЖК "Мишино", вблизи д.3</t>
  </si>
  <si>
    <t>Строительство ДОО на 152 места</t>
  </si>
  <si>
    <t xml:space="preserve">Мероприятие 1 
Бюджетные инвестиции в объект капитального строительства пристройки к зданию МАДОУ "Детский сад № 32" по адресу: Московская обл., г.Химки, мкр.Подрезково, ул.Мира, д.6
</t>
  </si>
  <si>
    <t>проекто-сметный метод</t>
  </si>
  <si>
    <t>Мероприятие 5
Создание условий для функционирования организаций</t>
  </si>
  <si>
    <t>Мероприятие 2
Расходы за счёт субвенции из областного бюджета на 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</si>
  <si>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</si>
  <si>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Мероприятие 1
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
</t>
  </si>
  <si>
    <t>кол-во воспитанников ЧДОО, находящихся в общей очереди х (норматив финансирования на комм.расходы+норматив финансирования на арендную плату) х 12 мес</t>
  </si>
  <si>
    <t>25% от объема финансирования, рассчитанного по нормативам для компенсации расходов на комм.платежи и арендуню плату в ЧДОО</t>
  </si>
  <si>
    <t>Укомплектованность вновь вводимых ДОО соответствует требованиям СанПиН</t>
  </si>
  <si>
    <t>Укомплектованность вновь вводимых ДООсоответствует требованиям СанПиН</t>
  </si>
  <si>
    <t>Мероприятие 3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</si>
  <si>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 ежегодно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</si>
  <si>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 в 2021 году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</si>
  <si>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 к 2021 году</t>
  </si>
  <si>
    <t>Погашение кредиторской задолженности за работы, выполненные в 2016 году по объекту: Строительство отдельностоящего пристроя к МБДОУ №49 по адресу: Московская обл., г. Химки, мкр. Подрезково, ул. Северная, д.3</t>
  </si>
  <si>
    <t>Кредиторская задолженность перед подрядчиками погашена в полном объеме</t>
  </si>
  <si>
    <t>Приложение № 8
к муниципальной программе городского округа Химки "Развитие образования и воспитания детей"</t>
  </si>
  <si>
    <t>Приложение №7
к муниципальной программе городского округа Химки "Развитие образования и воспитания детей"</t>
  </si>
  <si>
    <t>Приложение №9
к муниципальной программе городского округа Химки "Развитие образования и воспитания детей"</t>
  </si>
  <si>
    <t>Приложение №10
к муниципальной программе городского округа Химки "Развитие образования и воспитания детей"</t>
  </si>
  <si>
    <t>Приложение №11
к муниципальной программе городского округа Химки "Развитие образования и воспитания детей"</t>
  </si>
  <si>
    <t>Приложение №12
к муниципальной программе городского округа Химки "Развитие образования и воспитания детей"</t>
  </si>
  <si>
    <t>Приложение №13
к муниципальной программе городского округа Химки "Развитие образования и воспитания детей"</t>
  </si>
  <si>
    <t>Приложение № 26
к муниципальной программе городского округа Химки "Развитие образования и воспитания детей"</t>
  </si>
  <si>
    <t>Приложение № 14
к муниципальной программе городского округа Химки "Развитие образования и воспитания детей"</t>
  </si>
  <si>
    <t>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</si>
  <si>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1.8.</t>
  </si>
  <si>
    <t xml:space="preserve">Финансиролвание тыс.руб. </t>
  </si>
  <si>
    <t>Строительство отдельностоящего пристроя к МБДОУ №49 по адресу: Московская обл., г. Химки, мкр. Подрезково, ул. Северная, д.3</t>
  </si>
  <si>
    <t>190 мест</t>
  </si>
  <si>
    <t>МКУ "Центр бухгалтерского обслуживания органов местного самоуправления"</t>
  </si>
  <si>
    <t>Проведение процедуры размещения заказа на оказание услуг по профессиональной физической охране ДОО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</si>
  <si>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2,4%</t>
  </si>
  <si>
    <t xml:space="preserve">Средства бюджета Московской области        </t>
  </si>
  <si>
    <t xml:space="preserve">Средства бюджета   Московской области         </t>
  </si>
  <si>
    <t>гр5 = гр6+гр8+гр12</t>
  </si>
  <si>
    <t>Строительство ДОО на 140 мест по адресу: Московская обл., г. Химки, мкр. Подрезково, ул. 1-я Лесная, вблизи д. 4</t>
  </si>
  <si>
    <t>Строительство ДОО на 150 мест по адресу: Московская область, г.Химки, мкр.Сходня, ул.Горная, д.21</t>
  </si>
  <si>
    <t xml:space="preserve">Строительство ДОО на 275 мест по адресу: Московская обл., г. Химки, ул. Парковая,  д. 7  </t>
  </si>
  <si>
    <t xml:space="preserve">Мероприятие 1
Бюджетные инвестиции в объект капитального строительства пристройки к зданию МАДОУ "Детский сад №32", мкр.Подрезково, ул.Мира, д.6
</t>
  </si>
  <si>
    <t>Мероприятие 2
Бюджетные инвестиции в объект капитального строительства ДОУ  г. Химки, мкр. Сходня, ул. Горная, д. 21</t>
  </si>
  <si>
    <t>Мероприятие 4
Бюджетные инвестиции в объект капитального строительства ДОУ г. Химки, мкр. Сходня, ул. Чапаева, д. 19</t>
  </si>
  <si>
    <t>Мероприятие 5
Бюджетные инвестиции в объект капитального строительства ДОУ г. Химки, ул. Парковая, д. 7</t>
  </si>
  <si>
    <t xml:space="preserve">Мероприятие 6
Бюджетные инвестиции в объект капитального строительства ДОУ г. Химки, мкр. Подрезково, ул. 1-я Лесная, </t>
  </si>
  <si>
    <t>Мероприятие 1              
Расходы на комплектование мебелью и мягким инвентарем вновь вводимых МДОО</t>
  </si>
  <si>
    <t>Мероприятие 2              
Дополнительные мероприятия по развитию ЖКХ и социально-культтурной сферы за счет иных межбюджетных трансфертов из бюджета МО</t>
  </si>
  <si>
    <t>Основное мероприятие                                                                                                                                                                                                                                                                                                                                                                                                                                                          "Организация и проведение конкурсных процедур по присуждению премий за профессиональные достижения"</t>
  </si>
  <si>
    <t xml:space="preserve">Мероприятие 3                          Строительство ДОО по адресу : Московская область, г.Химки, мкр.Подрезково, ул.Центральная, ул.1-я Лесная , вблизи д.10 </t>
  </si>
  <si>
    <t>Мероприятие 7
Бюджетные инвестиции в объект капитального строительства  отдельно стоящего пристроя к ДОУ №49,  мкрн. Подрезково, ул. Северная, д.3</t>
  </si>
  <si>
    <t>Мероприятие 3    Строительство ДОО по адресу: Московская область, г.Химки, мкр.Подрезково, ул.Центральная, ул.1-я Лесная вблизи д.10</t>
  </si>
  <si>
    <t>Мероприятие 7
Бюджетные инвестиции в объект капитального строительства  отдельностоящего пристроя к ДОУ №49, мкр. Подрезково, ул. Северная, д.3</t>
  </si>
  <si>
    <t>Мероприятие 2                                  Дополнительные мероприятия по развитию ЖКХ и социально-культурной сферы за счет иных межбюджетных трансфертов из бюджета МО</t>
  </si>
  <si>
    <t xml:space="preserve">Мероприятие 4  
Софинансирование из местного бюджета расходов на закупку оборудования для победителей областного конкурса на присвоение статуса Региональной инновационной площадки </t>
  </si>
  <si>
    <t>2.1.1.</t>
  </si>
  <si>
    <t>2.1.2.</t>
  </si>
  <si>
    <t>2.1.3.</t>
  </si>
  <si>
    <t>2.1.4.</t>
  </si>
  <si>
    <t>2.1.5.</t>
  </si>
  <si>
    <t>2.3.3.</t>
  </si>
  <si>
    <t>2.4.1</t>
  </si>
  <si>
    <t>1.1.9.</t>
  </si>
  <si>
    <t>1.1.10.</t>
  </si>
  <si>
    <t>Мероприятие 9
Софинансирование из местного бюджета на проведение технического обследования и капитального ремонта в МАДОУ Д/С № 34.</t>
  </si>
  <si>
    <t>Капитальный ремонт МАДОУ Д/С № 34</t>
  </si>
  <si>
    <t>Мероприятие 10
Субсидия из бюджета Московской области на проведение технического обследования и капитального ремонта в муниципальных дошкольных образовательных организациях Московской области</t>
  </si>
  <si>
    <t>Капитальный ремонт дошкольных образовательных организаций</t>
  </si>
  <si>
    <t>Мероприятие 3    
Расходы за счет субсидии из областного бюджета на закупку оборудования для дошкольных образовательных организаций муниципальных образований МО - победителей областного конкурса на присвоение статуса Региональной инновационной площадки Московской области</t>
  </si>
  <si>
    <t>Мероприятие 2                                          Предоставление субсидий на финансовое обеспечение получения общедоступного и бесплатного дошкольного образования в негосударственных дошкольных образовательных организациях, осуществляющих образовательную деятельность по имеющим государственную аккредитацию образовательным программам</t>
  </si>
  <si>
    <t xml:space="preserve">Мероприятие 6                        Бюджетные инвестиции в объект капитального строительства ДОУ мкр.Подрезково, ул.1-я Лесная  </t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</si>
  <si>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Приобретение основных средств, оборудования, техническое переоснащение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</si>
  <si>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Финансовое обеспечение выполнения муниципальных услуг (выполнение работ)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</si>
  <si>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Обеспечение мер социальной поддержки 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</si>
  <si>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Реализация федерального государственного образовательного стандарта дошкольного образования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</si>
  <si>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Организация и проведение конкурсных процедур по присуждению премий за профессиональные достижения</t>
    </r>
  </si>
  <si>
    <r>
      <rPr>
        <b/>
        <sz val="11"/>
        <rFont val="Times New Roman"/>
        <family val="1"/>
        <charset val="204"/>
      </rPr>
      <t xml:space="preserve">Основное мероприятие </t>
    </r>
    <r>
      <rPr>
        <sz val="11"/>
        <rFont val="Times New Roman"/>
        <family val="1"/>
        <charset val="204"/>
      </rPr>
      <t xml:space="preserve">
Развитие кадрового потенциала образовательных организаций</t>
    </r>
  </si>
  <si>
    <r>
      <rPr>
        <b/>
        <sz val="11"/>
        <rFont val="Times New Roman"/>
        <family val="1"/>
        <charset val="204"/>
      </rPr>
      <t>Основное мероприятие</t>
    </r>
    <r>
      <rPr>
        <sz val="11"/>
        <rFont val="Times New Roman"/>
        <family val="1"/>
        <charset val="204"/>
      </rPr>
      <t xml:space="preserve">
Пожарная безопасность</t>
    </r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</si>
  <si>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</t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</si>
  <si>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строительства". 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     </t>
  </si>
  <si>
    <t xml:space="preserve">Проектно-сметный метод. Справочник базовых цен на проектные работы в строительстве СБЦП 81-2001-03 "Объекты жилищного строительства".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СБЦ инженерно-геодезические изыскания 2004 г.                                                     </t>
  </si>
  <si>
    <t>Мероприятие 11
Строительство ДОУ на 220 мест по адресу: Московская область, г. Химки, ул. Кудрявцева, д. 10</t>
  </si>
  <si>
    <t>Строительство ДОУ на 220 мест</t>
  </si>
  <si>
    <t>Строительство ДОУ на 220 мест по адресу: Московская область, г.Химки, ул. Кудрявцева, д.10</t>
  </si>
  <si>
    <t>220 мест</t>
  </si>
  <si>
    <t>01.01.2018-31.12.2018</t>
  </si>
  <si>
    <t>1.1.11.</t>
  </si>
  <si>
    <t>Мероприятие 11
Строительство ДОУ на 220 мест по адресу: Московская область, г. Химки, ул Кудрявцева, д. 10</t>
  </si>
  <si>
    <t>Мероприятие 1
Расходы за счет субсидии из областного бюджетана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</t>
  </si>
  <si>
    <t>1.9.</t>
  </si>
  <si>
    <t>Софинансирование из местного бюджета на проведение технического обследования и капитального ремонта в МАДОУ Д/С № 34.</t>
  </si>
  <si>
    <t>Субсидия из бюджета Московской области на проведение технического обследования и капитального ремонта в муниципальных дошкольных образовательных организациях Московской области</t>
  </si>
  <si>
    <t>1.10.</t>
  </si>
  <si>
    <t>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</si>
</sst>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#,##0_ ;\-#,##0\ "/>
    <numFmt numFmtId="166" formatCode="_-* #,##0\ _₽_-;\-* #,##0\ _₽_-;_-* &quot;-&quot;??\ _₽_-;_-@_-"/>
    <numFmt numFmtId="167" formatCode="#,##0.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protection locked="0"/>
    </xf>
    <xf numFmtId="164" fontId="1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5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43" fontId="4" fillId="2" borderId="4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3" fontId="4" fillId="2" borderId="0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43" fontId="4" fillId="2" borderId="7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3" fontId="10" fillId="2" borderId="1" xfId="0" applyNumberFormat="1" applyFont="1" applyFill="1" applyBorder="1" applyAlignment="1">
      <alignment vertical="top" wrapText="1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top" wrapText="1"/>
    </xf>
    <xf numFmtId="3" fontId="4" fillId="2" borderId="10" xfId="0" applyNumberFormat="1" applyFont="1" applyFill="1" applyBorder="1" applyAlignment="1">
      <alignment horizontal="left" vertical="top" wrapText="1"/>
    </xf>
    <xf numFmtId="3" fontId="4" fillId="2" borderId="11" xfId="0" applyNumberFormat="1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43" fontId="4" fillId="2" borderId="1" xfId="0" applyNumberFormat="1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vertical="top" wrapText="1"/>
    </xf>
    <xf numFmtId="0" fontId="0" fillId="2" borderId="0" xfId="0" applyFill="1" applyBorder="1"/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vertical="top"/>
    </xf>
    <xf numFmtId="49" fontId="7" fillId="2" borderId="14" xfId="0" applyNumberFormat="1" applyFont="1" applyFill="1" applyBorder="1" applyAlignment="1">
      <alignment vertical="top"/>
    </xf>
    <xf numFmtId="49" fontId="9" fillId="2" borderId="14" xfId="0" applyNumberFormat="1" applyFont="1" applyFill="1" applyBorder="1" applyAlignment="1">
      <alignment vertical="top"/>
    </xf>
    <xf numFmtId="0" fontId="10" fillId="2" borderId="14" xfId="0" applyFont="1" applyFill="1" applyBorder="1" applyAlignment="1">
      <alignment horizontal="center"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43" fontId="4" fillId="0" borderId="4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43" fontId="4" fillId="0" borderId="0" xfId="0" applyNumberFormat="1" applyFont="1" applyFill="1" applyBorder="1" applyAlignment="1">
      <alignment horizontal="right" vertical="top" wrapText="1"/>
    </xf>
    <xf numFmtId="3" fontId="4" fillId="0" borderId="10" xfId="0" applyNumberFormat="1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43" fontId="4" fillId="0" borderId="7" xfId="0" applyNumberFormat="1" applyFont="1" applyFill="1" applyBorder="1" applyAlignment="1">
      <alignment horizontal="right" vertical="top" wrapText="1"/>
    </xf>
    <xf numFmtId="3" fontId="4" fillId="0" borderId="3" xfId="0" applyNumberFormat="1" applyFont="1" applyFill="1" applyBorder="1" applyAlignment="1">
      <alignment horizontal="left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165" fontId="4" fillId="0" borderId="13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165" fontId="4" fillId="0" borderId="15" xfId="0" applyNumberFormat="1" applyFont="1" applyBorder="1" applyAlignment="1">
      <alignment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5" fontId="4" fillId="0" borderId="12" xfId="0" applyNumberFormat="1" applyFont="1" applyBorder="1" applyAlignment="1">
      <alignment vertical="top" wrapText="1"/>
    </xf>
    <xf numFmtId="165" fontId="4" fillId="0" borderId="6" xfId="0" applyNumberFormat="1" applyFont="1" applyBorder="1" applyAlignment="1">
      <alignment vertical="top" wrapText="1"/>
    </xf>
    <xf numFmtId="0" fontId="1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2" xfId="0" applyBorder="1"/>
    <xf numFmtId="166" fontId="4" fillId="0" borderId="8" xfId="2" applyNumberFormat="1" applyFont="1" applyBorder="1" applyAlignment="1">
      <alignment vertical="top" wrapText="1"/>
    </xf>
    <xf numFmtId="0" fontId="0" fillId="0" borderId="7" xfId="0" applyBorder="1"/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20" fillId="0" borderId="0" xfId="3" applyFont="1"/>
    <xf numFmtId="0" fontId="20" fillId="0" borderId="0" xfId="3" applyFont="1" applyAlignment="1">
      <alignment vertical="top"/>
    </xf>
    <xf numFmtId="0" fontId="20" fillId="0" borderId="0" xfId="3" applyFont="1" applyFill="1"/>
    <xf numFmtId="0" fontId="20" fillId="0" borderId="0" xfId="3" applyFont="1" applyFill="1" applyBorder="1"/>
    <xf numFmtId="0" fontId="20" fillId="0" borderId="7" xfId="3" applyFont="1" applyFill="1" applyBorder="1"/>
    <xf numFmtId="0" fontId="20" fillId="3" borderId="0" xfId="3" applyFont="1" applyFill="1"/>
    <xf numFmtId="0" fontId="20" fillId="0" borderId="14" xfId="3" applyFont="1" applyFill="1" applyBorder="1"/>
    <xf numFmtId="167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2" applyNumberFormat="1" applyFont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0" xfId="3" applyFont="1" applyAlignment="1">
      <alignment horizontal="center"/>
    </xf>
    <xf numFmtId="0" fontId="20" fillId="0" borderId="0" xfId="5" applyFont="1"/>
    <xf numFmtId="0" fontId="20" fillId="0" borderId="0" xfId="5" applyFont="1" applyAlignment="1"/>
    <xf numFmtId="0" fontId="20" fillId="0" borderId="0" xfId="5" applyFont="1" applyBorder="1"/>
    <xf numFmtId="0" fontId="20" fillId="0" borderId="0" xfId="5" applyFont="1" applyAlignment="1">
      <alignment horizontal="center" vertical="top"/>
    </xf>
    <xf numFmtId="0" fontId="15" fillId="0" borderId="0" xfId="5" applyFont="1"/>
    <xf numFmtId="165" fontId="0" fillId="2" borderId="0" xfId="0" applyNumberFormat="1" applyFill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vertical="top" wrapText="1"/>
    </xf>
    <xf numFmtId="49" fontId="4" fillId="2" borderId="15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0" fontId="20" fillId="2" borderId="0" xfId="5" applyFont="1" applyFill="1"/>
    <xf numFmtId="0" fontId="20" fillId="2" borderId="0" xfId="3" applyFont="1" applyFill="1" applyAlignment="1">
      <alignment horizontal="center"/>
    </xf>
    <xf numFmtId="0" fontId="20" fillId="2" borderId="0" xfId="3" applyFont="1" applyFill="1"/>
    <xf numFmtId="0" fontId="20" fillId="2" borderId="0" xfId="3" applyFont="1" applyFill="1" applyBorder="1"/>
    <xf numFmtId="0" fontId="20" fillId="2" borderId="0" xfId="5" applyFont="1" applyFill="1" applyBorder="1"/>
    <xf numFmtId="0" fontId="20" fillId="2" borderId="0" xfId="5" applyFont="1" applyFill="1" applyAlignment="1"/>
    <xf numFmtId="0" fontId="20" fillId="2" borderId="0" xfId="5" applyFont="1" applyFill="1" applyBorder="1" applyAlignment="1">
      <alignment horizontal="center"/>
    </xf>
    <xf numFmtId="3" fontId="10" fillId="0" borderId="15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17" xfId="0" applyNumberFormat="1" applyFont="1" applyFill="1" applyBorder="1" applyAlignment="1" applyProtection="1">
      <alignment horizontal="left" vertical="top" wrapText="1"/>
      <protection locked="0"/>
    </xf>
    <xf numFmtId="0" fontId="17" fillId="0" borderId="4" xfId="0" applyNumberFormat="1" applyFont="1" applyFill="1" applyBorder="1" applyAlignment="1" applyProtection="1">
      <alignment horizontal="left" vertical="top" wrapText="1"/>
      <protection locked="0"/>
    </xf>
    <xf numFmtId="0" fontId="17" fillId="0" borderId="18" xfId="0" applyNumberFormat="1" applyFont="1" applyFill="1" applyBorder="1" applyAlignment="1" applyProtection="1">
      <alignment horizontal="left" vertical="top" wrapText="1"/>
      <protection locked="0"/>
    </xf>
    <xf numFmtId="3" fontId="4" fillId="2" borderId="0" xfId="0" applyNumberFormat="1" applyFont="1" applyFill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left" vertical="top" wrapText="1"/>
    </xf>
    <xf numFmtId="3" fontId="4" fillId="2" borderId="14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4" fillId="2" borderId="1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5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" fontId="4" fillId="0" borderId="15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3" fontId="4" fillId="0" borderId="8" xfId="0" applyNumberFormat="1" applyFont="1" applyFill="1" applyBorder="1" applyAlignment="1">
      <alignment horizontal="left" vertical="top" wrapText="1"/>
    </xf>
    <xf numFmtId="3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4" fontId="4" fillId="2" borderId="13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left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left" vertical="top" wrapText="1"/>
    </xf>
    <xf numFmtId="3" fontId="10" fillId="0" borderId="1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3" fontId="10" fillId="2" borderId="8" xfId="0" applyNumberFormat="1" applyFont="1" applyFill="1" applyBorder="1" applyAlignment="1">
      <alignment horizontal="left" vertical="top" wrapText="1"/>
    </xf>
    <xf numFmtId="3" fontId="10" fillId="2" borderId="15" xfId="0" applyNumberFormat="1" applyFont="1" applyFill="1" applyBorder="1" applyAlignment="1">
      <alignment horizontal="left" vertical="top" wrapText="1"/>
    </xf>
    <xf numFmtId="3" fontId="10" fillId="2" borderId="12" xfId="0" applyNumberFormat="1" applyFont="1" applyFill="1" applyBorder="1" applyAlignment="1">
      <alignment horizontal="left" vertical="top" wrapText="1"/>
    </xf>
    <xf numFmtId="3" fontId="10" fillId="2" borderId="8" xfId="0" applyNumberFormat="1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left" vertical="center" wrapText="1"/>
    </xf>
    <xf numFmtId="3" fontId="10" fillId="0" borderId="15" xfId="0" applyNumberFormat="1" applyFont="1" applyFill="1" applyBorder="1" applyAlignment="1">
      <alignment horizontal="left" vertical="center" wrapText="1"/>
    </xf>
    <xf numFmtId="3" fontId="10" fillId="0" borderId="12" xfId="0" applyNumberFormat="1" applyFont="1" applyFill="1" applyBorder="1" applyAlignment="1">
      <alignment horizontal="left" vertical="center" wrapText="1"/>
    </xf>
    <xf numFmtId="3" fontId="10" fillId="0" borderId="12" xfId="0" applyNumberFormat="1" applyFont="1" applyFill="1" applyBorder="1" applyAlignment="1">
      <alignment horizontal="left" vertical="top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horizontal="left" vertic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top" wrapText="1"/>
    </xf>
    <xf numFmtId="3" fontId="10" fillId="2" borderId="4" xfId="0" applyNumberFormat="1" applyFont="1" applyFill="1" applyBorder="1" applyAlignment="1">
      <alignment horizontal="center" vertical="top" wrapText="1"/>
    </xf>
    <xf numFmtId="3" fontId="10" fillId="2" borderId="11" xfId="0" applyNumberFormat="1" applyFont="1" applyFill="1" applyBorder="1" applyAlignment="1">
      <alignment horizontal="center" vertical="top" wrapText="1"/>
    </xf>
    <xf numFmtId="3" fontId="10" fillId="2" borderId="5" xfId="0" applyNumberFormat="1" applyFont="1" applyFill="1" applyBorder="1" applyAlignment="1">
      <alignment horizontal="center" vertical="top" wrapText="1"/>
    </xf>
    <xf numFmtId="3" fontId="10" fillId="2" borderId="0" xfId="0" applyNumberFormat="1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3" fontId="10" fillId="2" borderId="6" xfId="0" applyNumberFormat="1" applyFont="1" applyFill="1" applyBorder="1" applyAlignment="1">
      <alignment horizontal="center" vertical="top" wrapText="1"/>
    </xf>
    <xf numFmtId="3" fontId="10" fillId="2" borderId="7" xfId="0" applyNumberFormat="1" applyFont="1" applyFill="1" applyBorder="1" applyAlignment="1">
      <alignment horizontal="center" vertical="top" wrapText="1"/>
    </xf>
    <xf numFmtId="3" fontId="10" fillId="2" borderId="3" xfId="0" applyNumberFormat="1" applyFont="1" applyFill="1" applyBorder="1" applyAlignment="1">
      <alignment horizontal="center" vertical="top" wrapText="1"/>
    </xf>
    <xf numFmtId="49" fontId="10" fillId="2" borderId="15" xfId="0" applyNumberFormat="1" applyFont="1" applyFill="1" applyBorder="1" applyAlignment="1">
      <alignment horizontal="left" vertical="top" wrapText="1"/>
    </xf>
    <xf numFmtId="49" fontId="10" fillId="2" borderId="12" xfId="0" applyNumberFormat="1" applyFont="1" applyFill="1" applyBorder="1" applyAlignment="1">
      <alignment horizontal="left" vertical="top" wrapText="1"/>
    </xf>
    <xf numFmtId="3" fontId="10" fillId="2" borderId="8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2" xfId="0" applyNumberFormat="1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top" wrapText="1"/>
    </xf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3" fontId="20" fillId="0" borderId="9" xfId="7" applyNumberFormat="1" applyFont="1" applyBorder="1" applyAlignment="1">
      <alignment horizontal="center" vertical="center"/>
    </xf>
    <xf numFmtId="3" fontId="20" fillId="0" borderId="14" xfId="7" applyNumberFormat="1" applyFont="1" applyBorder="1" applyAlignment="1">
      <alignment horizontal="center" vertical="center"/>
    </xf>
    <xf numFmtId="3" fontId="20" fillId="0" borderId="2" xfId="7" applyNumberFormat="1" applyFont="1" applyBorder="1" applyAlignment="1">
      <alignment horizontal="center" vertical="center"/>
    </xf>
    <xf numFmtId="3" fontId="20" fillId="2" borderId="9" xfId="7" applyNumberFormat="1" applyFont="1" applyFill="1" applyBorder="1" applyAlignment="1">
      <alignment horizontal="center" vertical="center"/>
    </xf>
    <xf numFmtId="3" fontId="20" fillId="2" borderId="14" xfId="7" applyNumberFormat="1" applyFont="1" applyFill="1" applyBorder="1" applyAlignment="1">
      <alignment horizontal="center" vertical="center"/>
    </xf>
    <xf numFmtId="3" fontId="20" fillId="2" borderId="2" xfId="7" applyNumberFormat="1" applyFont="1" applyFill="1" applyBorder="1" applyAlignment="1">
      <alignment horizontal="center" vertical="center"/>
    </xf>
    <xf numFmtId="3" fontId="20" fillId="0" borderId="9" xfId="5" applyNumberFormat="1" applyFont="1" applyBorder="1" applyAlignment="1">
      <alignment horizontal="center" vertical="center"/>
    </xf>
    <xf numFmtId="3" fontId="20" fillId="0" borderId="14" xfId="5" applyNumberFormat="1" applyFont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/>
    </xf>
    <xf numFmtId="3" fontId="20" fillId="0" borderId="1" xfId="4" applyNumberFormat="1" applyFont="1" applyFill="1" applyBorder="1" applyAlignment="1">
      <alignment horizontal="center" vertical="center"/>
    </xf>
    <xf numFmtId="3" fontId="20" fillId="0" borderId="1" xfId="4" applyNumberFormat="1" applyFont="1" applyBorder="1" applyAlignment="1">
      <alignment horizontal="center" vertical="center"/>
    </xf>
    <xf numFmtId="3" fontId="21" fillId="0" borderId="1" xfId="3" applyNumberFormat="1" applyFont="1" applyBorder="1" applyAlignment="1">
      <alignment horizontal="left" vertical="top" wrapText="1"/>
    </xf>
    <xf numFmtId="3" fontId="20" fillId="0" borderId="9" xfId="4" applyNumberFormat="1" applyFont="1" applyBorder="1" applyAlignment="1">
      <alignment horizontal="center" vertical="center"/>
    </xf>
    <xf numFmtId="3" fontId="20" fillId="0" borderId="14" xfId="4" applyNumberFormat="1" applyFont="1" applyBorder="1" applyAlignment="1">
      <alignment horizontal="center" vertical="center"/>
    </xf>
    <xf numFmtId="3" fontId="20" fillId="0" borderId="2" xfId="4" applyNumberFormat="1" applyFont="1" applyBorder="1" applyAlignment="1">
      <alignment horizontal="center" vertical="center"/>
    </xf>
    <xf numFmtId="3" fontId="20" fillId="2" borderId="9" xfId="3" applyNumberFormat="1" applyFont="1" applyFill="1" applyBorder="1" applyAlignment="1">
      <alignment horizontal="center" vertical="center"/>
    </xf>
    <xf numFmtId="3" fontId="20" fillId="2" borderId="14" xfId="3" applyNumberFormat="1" applyFont="1" applyFill="1" applyBorder="1" applyAlignment="1">
      <alignment horizontal="center" vertical="center"/>
    </xf>
    <xf numFmtId="3" fontId="20" fillId="2" borderId="2" xfId="3" applyNumberFormat="1" applyFont="1" applyFill="1" applyBorder="1" applyAlignment="1">
      <alignment horizontal="center" vertical="center"/>
    </xf>
    <xf numFmtId="3" fontId="20" fillId="0" borderId="9" xfId="3" applyNumberFormat="1" applyFont="1" applyBorder="1" applyAlignment="1">
      <alignment horizontal="center" vertical="center"/>
    </xf>
    <xf numFmtId="3" fontId="20" fillId="0" borderId="14" xfId="3" applyNumberFormat="1" applyFont="1" applyBorder="1" applyAlignment="1">
      <alignment horizontal="center" vertical="center"/>
    </xf>
    <xf numFmtId="3" fontId="20" fillId="0" borderId="2" xfId="3" applyNumberFormat="1" applyFont="1" applyBorder="1" applyAlignment="1">
      <alignment horizontal="center" vertical="center"/>
    </xf>
    <xf numFmtId="3" fontId="20" fillId="0" borderId="1" xfId="3" applyNumberFormat="1" applyFont="1" applyFill="1" applyBorder="1" applyAlignment="1">
      <alignment horizontal="center" vertical="center"/>
    </xf>
    <xf numFmtId="3" fontId="4" fillId="2" borderId="9" xfId="3" applyNumberFormat="1" applyFont="1" applyFill="1" applyBorder="1" applyAlignment="1">
      <alignment horizontal="center" vertical="center"/>
    </xf>
    <xf numFmtId="3" fontId="4" fillId="2" borderId="14" xfId="3" applyNumberFormat="1" applyFont="1" applyFill="1" applyBorder="1" applyAlignment="1">
      <alignment horizontal="center" vertical="center"/>
    </xf>
    <xf numFmtId="3" fontId="4" fillId="2" borderId="2" xfId="3" applyNumberFormat="1" applyFont="1" applyFill="1" applyBorder="1" applyAlignment="1">
      <alignment horizontal="center" vertical="center"/>
    </xf>
    <xf numFmtId="0" fontId="21" fillId="2" borderId="13" xfId="3" applyFont="1" applyFill="1" applyBorder="1" applyAlignment="1">
      <alignment horizontal="left" vertical="top"/>
    </xf>
    <xf numFmtId="0" fontId="21" fillId="2" borderId="11" xfId="3" applyFont="1" applyFill="1" applyBorder="1" applyAlignment="1">
      <alignment horizontal="left" vertical="top"/>
    </xf>
    <xf numFmtId="0" fontId="21" fillId="2" borderId="5" xfId="3" applyFont="1" applyFill="1" applyBorder="1" applyAlignment="1">
      <alignment horizontal="left" vertical="top"/>
    </xf>
    <xf numFmtId="0" fontId="21" fillId="2" borderId="10" xfId="3" applyFont="1" applyFill="1" applyBorder="1" applyAlignment="1">
      <alignment horizontal="left" vertical="top"/>
    </xf>
    <xf numFmtId="0" fontId="21" fillId="2" borderId="6" xfId="3" applyFont="1" applyFill="1" applyBorder="1" applyAlignment="1">
      <alignment horizontal="left" vertical="top"/>
    </xf>
    <xf numFmtId="0" fontId="21" fillId="2" borderId="3" xfId="3" applyFont="1" applyFill="1" applyBorder="1" applyAlignment="1">
      <alignment horizontal="left" vertical="top"/>
    </xf>
    <xf numFmtId="0" fontId="21" fillId="0" borderId="13" xfId="3" applyFont="1" applyBorder="1" applyAlignment="1">
      <alignment horizontal="left" vertical="top" wrapText="1"/>
    </xf>
    <xf numFmtId="0" fontId="21" fillId="0" borderId="4" xfId="3" applyFont="1" applyBorder="1" applyAlignment="1">
      <alignment horizontal="left" vertical="top" wrapText="1"/>
    </xf>
    <xf numFmtId="0" fontId="21" fillId="0" borderId="11" xfId="3" applyFont="1" applyBorder="1" applyAlignment="1">
      <alignment horizontal="left" vertical="top" wrapText="1"/>
    </xf>
    <xf numFmtId="0" fontId="21" fillId="0" borderId="5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10" xfId="3" applyFont="1" applyBorder="1" applyAlignment="1">
      <alignment horizontal="left" vertical="top" wrapText="1"/>
    </xf>
    <xf numFmtId="0" fontId="21" fillId="0" borderId="6" xfId="3" applyFont="1" applyBorder="1" applyAlignment="1">
      <alignment horizontal="left" vertical="top" wrapText="1"/>
    </xf>
    <xf numFmtId="0" fontId="21" fillId="0" borderId="7" xfId="3" applyFont="1" applyBorder="1" applyAlignment="1">
      <alignment horizontal="left" vertical="top" wrapText="1"/>
    </xf>
    <xf numFmtId="0" fontId="21" fillId="0" borderId="3" xfId="3" applyFont="1" applyBorder="1" applyAlignment="1">
      <alignment horizontal="left" vertical="top" wrapText="1"/>
    </xf>
    <xf numFmtId="0" fontId="20" fillId="0" borderId="13" xfId="3" applyFont="1" applyBorder="1" applyAlignment="1">
      <alignment horizontal="center" vertical="top" wrapText="1"/>
    </xf>
    <xf numFmtId="0" fontId="20" fillId="0" borderId="4" xfId="3" applyFont="1" applyBorder="1" applyAlignment="1">
      <alignment horizontal="center" vertical="top" wrapText="1"/>
    </xf>
    <xf numFmtId="0" fontId="20" fillId="0" borderId="11" xfId="3" applyFont="1" applyBorder="1" applyAlignment="1">
      <alignment horizontal="center" vertical="top" wrapText="1"/>
    </xf>
    <xf numFmtId="0" fontId="20" fillId="0" borderId="5" xfId="3" applyFont="1" applyBorder="1" applyAlignment="1">
      <alignment horizontal="center" vertical="top" wrapText="1"/>
    </xf>
    <xf numFmtId="0" fontId="20" fillId="0" borderId="0" xfId="3" applyFont="1" applyBorder="1" applyAlignment="1">
      <alignment horizontal="center" vertical="top" wrapText="1"/>
    </xf>
    <xf numFmtId="0" fontId="20" fillId="0" borderId="10" xfId="3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20" fillId="0" borderId="3" xfId="3" applyFont="1" applyBorder="1" applyAlignment="1">
      <alignment horizontal="center" vertical="top" wrapText="1"/>
    </xf>
    <xf numFmtId="0" fontId="20" fillId="0" borderId="13" xfId="3" applyFont="1" applyBorder="1" applyAlignment="1">
      <alignment horizontal="center" vertical="top"/>
    </xf>
    <xf numFmtId="0" fontId="20" fillId="0" borderId="4" xfId="3" applyFont="1" applyBorder="1" applyAlignment="1">
      <alignment horizontal="center" vertical="top"/>
    </xf>
    <xf numFmtId="0" fontId="20" fillId="0" borderId="11" xfId="3" applyFont="1" applyBorder="1" applyAlignment="1">
      <alignment horizontal="center" vertical="top"/>
    </xf>
    <xf numFmtId="0" fontId="20" fillId="0" borderId="5" xfId="3" applyFont="1" applyBorder="1" applyAlignment="1">
      <alignment horizontal="center" vertical="top"/>
    </xf>
    <xf numFmtId="0" fontId="20" fillId="0" borderId="0" xfId="3" applyFont="1" applyBorder="1" applyAlignment="1">
      <alignment horizontal="center" vertical="top"/>
    </xf>
    <xf numFmtId="0" fontId="20" fillId="0" borderId="10" xfId="3" applyFont="1" applyBorder="1" applyAlignment="1">
      <alignment horizontal="center" vertical="top"/>
    </xf>
    <xf numFmtId="0" fontId="20" fillId="0" borderId="6" xfId="3" applyFont="1" applyBorder="1" applyAlignment="1">
      <alignment horizontal="center" vertical="top"/>
    </xf>
    <xf numFmtId="0" fontId="20" fillId="0" borderId="7" xfId="3" applyFont="1" applyBorder="1" applyAlignment="1">
      <alignment horizontal="center" vertical="top"/>
    </xf>
    <xf numFmtId="0" fontId="20" fillId="0" borderId="3" xfId="3" applyFont="1" applyBorder="1" applyAlignment="1">
      <alignment horizontal="center" vertical="top"/>
    </xf>
    <xf numFmtId="3" fontId="4" fillId="2" borderId="9" xfId="7" applyNumberFormat="1" applyFont="1" applyFill="1" applyBorder="1" applyAlignment="1">
      <alignment horizontal="center" vertical="center"/>
    </xf>
    <xf numFmtId="3" fontId="4" fillId="2" borderId="14" xfId="7" applyNumberFormat="1" applyFont="1" applyFill="1" applyBorder="1" applyAlignment="1">
      <alignment horizontal="center" vertical="center"/>
    </xf>
    <xf numFmtId="3" fontId="4" fillId="2" borderId="2" xfId="7" applyNumberFormat="1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left" vertical="top" wrapText="1"/>
    </xf>
    <xf numFmtId="3" fontId="10" fillId="0" borderId="4" xfId="0" applyNumberFormat="1" applyFont="1" applyFill="1" applyBorder="1" applyAlignment="1">
      <alignment horizontal="left" vertical="top" wrapText="1"/>
    </xf>
    <xf numFmtId="3" fontId="10" fillId="0" borderId="11" xfId="0" applyNumberFormat="1" applyFont="1" applyFill="1" applyBorder="1" applyAlignment="1">
      <alignment horizontal="left" vertical="top" wrapText="1"/>
    </xf>
    <xf numFmtId="3" fontId="10" fillId="0" borderId="5" xfId="0" applyNumberFormat="1" applyFont="1" applyFill="1" applyBorder="1" applyAlignment="1">
      <alignment horizontal="left" vertical="top" wrapText="1"/>
    </xf>
    <xf numFmtId="3" fontId="10" fillId="0" borderId="0" xfId="0" applyNumberFormat="1" applyFont="1" applyFill="1" applyBorder="1" applyAlignment="1">
      <alignment horizontal="left" vertical="top" wrapText="1"/>
    </xf>
    <xf numFmtId="3" fontId="10" fillId="0" borderId="10" xfId="0" applyNumberFormat="1" applyFont="1" applyFill="1" applyBorder="1" applyAlignment="1">
      <alignment horizontal="left" vertical="top" wrapText="1"/>
    </xf>
    <xf numFmtId="3" fontId="10" fillId="0" borderId="6" xfId="0" applyNumberFormat="1" applyFont="1" applyFill="1" applyBorder="1" applyAlignment="1">
      <alignment horizontal="left" vertical="top" wrapText="1"/>
    </xf>
    <xf numFmtId="3" fontId="10" fillId="0" borderId="7" xfId="0" applyNumberFormat="1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 wrapText="1"/>
    </xf>
    <xf numFmtId="3" fontId="4" fillId="0" borderId="9" xfId="7" applyNumberFormat="1" applyFont="1" applyBorder="1" applyAlignment="1">
      <alignment horizontal="center" vertical="center"/>
    </xf>
    <xf numFmtId="3" fontId="4" fillId="0" borderId="14" xfId="7" applyNumberFormat="1" applyFont="1" applyBorder="1" applyAlignment="1">
      <alignment horizontal="center" vertical="center"/>
    </xf>
    <xf numFmtId="3" fontId="4" fillId="0" borderId="2" xfId="7" applyNumberFormat="1" applyFont="1" applyBorder="1" applyAlignment="1">
      <alignment horizontal="center" vertical="center"/>
    </xf>
    <xf numFmtId="0" fontId="20" fillId="0" borderId="0" xfId="5" applyFont="1" applyAlignment="1">
      <alignment horizontal="right"/>
    </xf>
    <xf numFmtId="0" fontId="20" fillId="0" borderId="0" xfId="5" applyFont="1" applyAlignment="1">
      <alignment horizontal="right" vertical="top" wrapText="1"/>
    </xf>
    <xf numFmtId="0" fontId="20" fillId="0" borderId="0" xfId="5" applyFont="1" applyAlignment="1">
      <alignment horizontal="center"/>
    </xf>
    <xf numFmtId="0" fontId="21" fillId="0" borderId="1" xfId="5" applyFont="1" applyBorder="1" applyAlignment="1">
      <alignment horizontal="center" vertical="top" wrapText="1"/>
    </xf>
    <xf numFmtId="0" fontId="21" fillId="0" borderId="13" xfId="5" applyFont="1" applyBorder="1" applyAlignment="1">
      <alignment horizontal="center" vertical="top" wrapText="1"/>
    </xf>
    <xf numFmtId="0" fontId="21" fillId="0" borderId="4" xfId="5" applyFont="1" applyBorder="1" applyAlignment="1">
      <alignment horizontal="center" vertical="top" wrapText="1"/>
    </xf>
    <xf numFmtId="0" fontId="21" fillId="0" borderId="11" xfId="5" applyFont="1" applyBorder="1" applyAlignment="1">
      <alignment horizontal="center" vertical="top" wrapText="1"/>
    </xf>
    <xf numFmtId="0" fontId="21" fillId="0" borderId="6" xfId="5" applyFont="1" applyBorder="1" applyAlignment="1">
      <alignment horizontal="center" vertical="top" wrapText="1"/>
    </xf>
    <xf numFmtId="0" fontId="21" fillId="0" borderId="7" xfId="5" applyFont="1" applyBorder="1" applyAlignment="1">
      <alignment horizontal="center" vertical="top" wrapText="1"/>
    </xf>
    <xf numFmtId="0" fontId="21" fillId="0" borderId="3" xfId="5" applyFont="1" applyBorder="1" applyAlignment="1">
      <alignment horizontal="center" vertical="top" wrapText="1"/>
    </xf>
    <xf numFmtId="0" fontId="21" fillId="2" borderId="1" xfId="5" applyFont="1" applyFill="1" applyBorder="1" applyAlignment="1">
      <alignment horizontal="center" vertical="top" wrapText="1"/>
    </xf>
    <xf numFmtId="0" fontId="15" fillId="0" borderId="0" xfId="3" applyFont="1" applyFill="1" applyAlignment="1">
      <alignment horizontal="center" vertical="top" wrapText="1"/>
    </xf>
    <xf numFmtId="0" fontId="15" fillId="0" borderId="0" xfId="3" applyFont="1" applyFill="1" applyAlignment="1">
      <alignment horizontal="center" vertical="top"/>
    </xf>
    <xf numFmtId="0" fontId="15" fillId="0" borderId="0" xfId="3" applyFont="1" applyFill="1" applyAlignment="1">
      <alignment horizontal="center" wrapText="1"/>
    </xf>
    <xf numFmtId="0" fontId="20" fillId="0" borderId="0" xfId="3" applyFont="1" applyFill="1" applyAlignment="1">
      <alignment horizontal="center"/>
    </xf>
    <xf numFmtId="0" fontId="20" fillId="0" borderId="1" xfId="5" applyFont="1" applyBorder="1" applyAlignment="1">
      <alignment horizontal="center"/>
    </xf>
    <xf numFmtId="0" fontId="20" fillId="0" borderId="9" xfId="5" applyFont="1" applyBorder="1" applyAlignment="1">
      <alignment horizontal="center"/>
    </xf>
    <xf numFmtId="0" fontId="20" fillId="0" borderId="14" xfId="5" applyFont="1" applyBorder="1" applyAlignment="1">
      <alignment horizontal="center"/>
    </xf>
    <xf numFmtId="0" fontId="20" fillId="0" borderId="2" xfId="5" applyFont="1" applyBorder="1" applyAlignment="1">
      <alignment horizontal="center"/>
    </xf>
    <xf numFmtId="0" fontId="20" fillId="2" borderId="9" xfId="5" applyFont="1" applyFill="1" applyBorder="1" applyAlignment="1">
      <alignment horizontal="center"/>
    </xf>
    <xf numFmtId="0" fontId="20" fillId="2" borderId="14" xfId="5" applyFont="1" applyFill="1" applyBorder="1" applyAlignment="1">
      <alignment horizontal="center"/>
    </xf>
    <xf numFmtId="0" fontId="20" fillId="2" borderId="2" xfId="5" applyFont="1" applyFill="1" applyBorder="1" applyAlignment="1">
      <alignment horizontal="center"/>
    </xf>
    <xf numFmtId="0" fontId="20" fillId="2" borderId="1" xfId="5" applyFont="1" applyFill="1" applyBorder="1" applyAlignment="1">
      <alignment horizontal="center"/>
    </xf>
    <xf numFmtId="0" fontId="20" fillId="0" borderId="1" xfId="5" applyFont="1" applyBorder="1" applyAlignment="1">
      <alignment horizontal="center" vertical="center"/>
    </xf>
    <xf numFmtId="3" fontId="21" fillId="0" borderId="1" xfId="5" applyNumberFormat="1" applyFont="1" applyBorder="1" applyAlignment="1">
      <alignment horizontal="left" vertical="top" wrapText="1"/>
    </xf>
    <xf numFmtId="0" fontId="21" fillId="2" borderId="13" xfId="5" applyNumberFormat="1" applyFont="1" applyFill="1" applyBorder="1" applyAlignment="1">
      <alignment horizontal="left" vertical="top"/>
    </xf>
    <xf numFmtId="0" fontId="21" fillId="2" borderId="11" xfId="5" applyNumberFormat="1" applyFont="1" applyFill="1" applyBorder="1" applyAlignment="1">
      <alignment horizontal="left" vertical="top"/>
    </xf>
    <xf numFmtId="0" fontId="21" fillId="2" borderId="5" xfId="5" applyNumberFormat="1" applyFont="1" applyFill="1" applyBorder="1" applyAlignment="1">
      <alignment horizontal="left" vertical="top"/>
    </xf>
    <xf numFmtId="0" fontId="21" fillId="2" borderId="10" xfId="5" applyNumberFormat="1" applyFont="1" applyFill="1" applyBorder="1" applyAlignment="1">
      <alignment horizontal="left" vertical="top"/>
    </xf>
    <xf numFmtId="0" fontId="21" fillId="2" borderId="6" xfId="5" applyNumberFormat="1" applyFont="1" applyFill="1" applyBorder="1" applyAlignment="1">
      <alignment horizontal="left" vertical="top"/>
    </xf>
    <xf numFmtId="0" fontId="21" fillId="2" borderId="3" xfId="5" applyNumberFormat="1" applyFont="1" applyFill="1" applyBorder="1" applyAlignment="1">
      <alignment horizontal="left" vertical="top"/>
    </xf>
    <xf numFmtId="0" fontId="10" fillId="2" borderId="13" xfId="5" applyFont="1" applyFill="1" applyBorder="1" applyAlignment="1">
      <alignment horizontal="left" vertical="top" wrapText="1"/>
    </xf>
    <xf numFmtId="0" fontId="10" fillId="2" borderId="4" xfId="5" applyFont="1" applyFill="1" applyBorder="1" applyAlignment="1">
      <alignment horizontal="left" vertical="top" wrapText="1"/>
    </xf>
    <xf numFmtId="0" fontId="10" fillId="2" borderId="11" xfId="5" applyFont="1" applyFill="1" applyBorder="1" applyAlignment="1">
      <alignment horizontal="left" vertical="top" wrapText="1"/>
    </xf>
    <xf numFmtId="0" fontId="10" fillId="2" borderId="5" xfId="5" applyFont="1" applyFill="1" applyBorder="1" applyAlignment="1">
      <alignment horizontal="left" vertical="top" wrapText="1"/>
    </xf>
    <xf numFmtId="0" fontId="10" fillId="2" borderId="0" xfId="5" applyFont="1" applyFill="1" applyBorder="1" applyAlignment="1">
      <alignment horizontal="left" vertical="top" wrapText="1"/>
    </xf>
    <xf numFmtId="0" fontId="10" fillId="2" borderId="10" xfId="5" applyFont="1" applyFill="1" applyBorder="1" applyAlignment="1">
      <alignment horizontal="left" vertical="top" wrapText="1"/>
    </xf>
    <xf numFmtId="0" fontId="10" fillId="2" borderId="6" xfId="5" applyFont="1" applyFill="1" applyBorder="1" applyAlignment="1">
      <alignment horizontal="left" vertical="top" wrapText="1"/>
    </xf>
    <xf numFmtId="0" fontId="10" fillId="2" borderId="7" xfId="5" applyFont="1" applyFill="1" applyBorder="1" applyAlignment="1">
      <alignment horizontal="left" vertical="top" wrapText="1"/>
    </xf>
    <xf numFmtId="0" fontId="10" fillId="2" borderId="3" xfId="5" applyFont="1" applyFill="1" applyBorder="1" applyAlignment="1">
      <alignment horizontal="left" vertical="top" wrapText="1"/>
    </xf>
    <xf numFmtId="0" fontId="20" fillId="0" borderId="13" xfId="5" applyFont="1" applyBorder="1" applyAlignment="1">
      <alignment horizontal="center" vertical="top" wrapText="1"/>
    </xf>
    <xf numFmtId="0" fontId="20" fillId="0" borderId="4" xfId="5" applyFont="1" applyBorder="1" applyAlignment="1">
      <alignment horizontal="center" vertical="top" wrapText="1"/>
    </xf>
    <xf numFmtId="0" fontId="20" fillId="0" borderId="11" xfId="5" applyFont="1" applyBorder="1" applyAlignment="1">
      <alignment horizontal="center" vertical="top" wrapText="1"/>
    </xf>
    <xf numFmtId="0" fontId="20" fillId="0" borderId="5" xfId="5" applyFont="1" applyBorder="1" applyAlignment="1">
      <alignment horizontal="center" vertical="top" wrapText="1"/>
    </xf>
    <xf numFmtId="0" fontId="20" fillId="0" borderId="0" xfId="5" applyFont="1" applyBorder="1" applyAlignment="1">
      <alignment horizontal="center" vertical="top" wrapText="1"/>
    </xf>
    <xf numFmtId="0" fontId="20" fillId="0" borderId="10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center" vertical="top" wrapText="1"/>
    </xf>
    <xf numFmtId="0" fontId="20" fillId="0" borderId="7" xfId="5" applyFont="1" applyBorder="1" applyAlignment="1">
      <alignment horizontal="center" vertical="top" wrapText="1"/>
    </xf>
    <xf numFmtId="0" fontId="20" fillId="0" borderId="3" xfId="5" applyFont="1" applyBorder="1" applyAlignment="1">
      <alignment horizontal="center" vertical="top" wrapText="1"/>
    </xf>
    <xf numFmtId="0" fontId="20" fillId="0" borderId="13" xfId="5" applyFont="1" applyBorder="1" applyAlignment="1">
      <alignment horizontal="center" vertical="top"/>
    </xf>
    <xf numFmtId="0" fontId="20" fillId="0" borderId="4" xfId="5" applyFont="1" applyBorder="1" applyAlignment="1">
      <alignment horizontal="center" vertical="top"/>
    </xf>
    <xf numFmtId="0" fontId="20" fillId="0" borderId="11" xfId="5" applyFont="1" applyBorder="1" applyAlignment="1">
      <alignment horizontal="center" vertical="top"/>
    </xf>
    <xf numFmtId="0" fontId="20" fillId="0" borderId="5" xfId="5" applyFont="1" applyBorder="1" applyAlignment="1">
      <alignment horizontal="center" vertical="top"/>
    </xf>
    <xf numFmtId="0" fontId="20" fillId="0" borderId="0" xfId="5" applyFont="1" applyBorder="1" applyAlignment="1">
      <alignment horizontal="center" vertical="top"/>
    </xf>
    <xf numFmtId="0" fontId="20" fillId="0" borderId="10" xfId="5" applyFont="1" applyBorder="1" applyAlignment="1">
      <alignment horizontal="center" vertical="top"/>
    </xf>
    <xf numFmtId="0" fontId="20" fillId="0" borderId="6" xfId="5" applyFont="1" applyBorder="1" applyAlignment="1">
      <alignment horizontal="center" vertical="top"/>
    </xf>
    <xf numFmtId="0" fontId="20" fillId="0" borderId="7" xfId="5" applyFont="1" applyBorder="1" applyAlignment="1">
      <alignment horizontal="center" vertical="top"/>
    </xf>
    <xf numFmtId="0" fontId="20" fillId="0" borderId="3" xfId="5" applyFont="1" applyBorder="1" applyAlignment="1">
      <alignment horizontal="center" vertical="top"/>
    </xf>
    <xf numFmtId="3" fontId="20" fillId="0" borderId="1" xfId="5" applyNumberFormat="1" applyFont="1" applyBorder="1" applyAlignment="1">
      <alignment horizontal="center" vertical="center"/>
    </xf>
    <xf numFmtId="3" fontId="20" fillId="0" borderId="1" xfId="7" applyNumberFormat="1" applyFont="1" applyBorder="1" applyAlignment="1">
      <alignment horizontal="center" vertical="center"/>
    </xf>
    <xf numFmtId="3" fontId="20" fillId="2" borderId="9" xfId="5" applyNumberFormat="1" applyFont="1" applyFill="1" applyBorder="1" applyAlignment="1">
      <alignment horizontal="center" vertical="center"/>
    </xf>
    <xf numFmtId="3" fontId="20" fillId="2" borderId="14" xfId="5" applyNumberFormat="1" applyFont="1" applyFill="1" applyBorder="1" applyAlignment="1">
      <alignment horizontal="center" vertical="center"/>
    </xf>
    <xf numFmtId="3" fontId="20" fillId="2" borderId="2" xfId="5" applyNumberFormat="1" applyFont="1" applyFill="1" applyBorder="1" applyAlignment="1">
      <alignment horizontal="center" vertical="center"/>
    </xf>
    <xf numFmtId="3" fontId="20" fillId="0" borderId="1" xfId="7" applyNumberFormat="1" applyFont="1" applyFill="1" applyBorder="1" applyAlignment="1">
      <alignment horizontal="center" vertical="center"/>
    </xf>
    <xf numFmtId="3" fontId="20" fillId="0" borderId="1" xfId="5" applyNumberFormat="1" applyFont="1" applyFill="1" applyBorder="1" applyAlignment="1">
      <alignment horizontal="center" vertical="center"/>
    </xf>
    <xf numFmtId="0" fontId="21" fillId="2" borderId="13" xfId="5" applyFont="1" applyFill="1" applyBorder="1" applyAlignment="1">
      <alignment horizontal="left" vertical="top"/>
    </xf>
    <xf numFmtId="0" fontId="21" fillId="2" borderId="11" xfId="5" applyFont="1" applyFill="1" applyBorder="1" applyAlignment="1">
      <alignment horizontal="left" vertical="top"/>
    </xf>
    <xf numFmtId="0" fontId="21" fillId="2" borderId="5" xfId="5" applyFont="1" applyFill="1" applyBorder="1" applyAlignment="1">
      <alignment horizontal="left" vertical="top"/>
    </xf>
    <xf numFmtId="0" fontId="21" fillId="2" borderId="10" xfId="5" applyFont="1" applyFill="1" applyBorder="1" applyAlignment="1">
      <alignment horizontal="left" vertical="top"/>
    </xf>
    <xf numFmtId="0" fontId="21" fillId="2" borderId="6" xfId="5" applyFont="1" applyFill="1" applyBorder="1" applyAlignment="1">
      <alignment horizontal="left" vertical="top"/>
    </xf>
    <xf numFmtId="0" fontId="21" fillId="2" borderId="3" xfId="5" applyFont="1" applyFill="1" applyBorder="1" applyAlignment="1">
      <alignment horizontal="left" vertical="top"/>
    </xf>
    <xf numFmtId="3" fontId="4" fillId="2" borderId="9" xfId="5" applyNumberFormat="1" applyFont="1" applyFill="1" applyBorder="1" applyAlignment="1">
      <alignment horizontal="center" vertical="center"/>
    </xf>
    <xf numFmtId="3" fontId="4" fillId="2" borderId="14" xfId="5" applyNumberFormat="1" applyFont="1" applyFill="1" applyBorder="1" applyAlignment="1">
      <alignment horizontal="center" vertical="center"/>
    </xf>
    <xf numFmtId="3" fontId="4" fillId="2" borderId="2" xfId="5" applyNumberFormat="1" applyFont="1" applyFill="1" applyBorder="1" applyAlignment="1">
      <alignment horizontal="center" vertical="center"/>
    </xf>
    <xf numFmtId="3" fontId="4" fillId="0" borderId="9" xfId="5" applyNumberFormat="1" applyFont="1" applyBorder="1" applyAlignment="1">
      <alignment horizontal="center" vertical="center"/>
    </xf>
    <xf numFmtId="3" fontId="4" fillId="0" borderId="14" xfId="5" applyNumberFormat="1" applyFont="1" applyBorder="1" applyAlignment="1">
      <alignment horizontal="center" vertical="center"/>
    </xf>
    <xf numFmtId="3" fontId="4" fillId="0" borderId="2" xfId="5" applyNumberFormat="1" applyFont="1" applyBorder="1" applyAlignment="1">
      <alignment horizontal="center" vertical="center"/>
    </xf>
    <xf numFmtId="0" fontId="10" fillId="2" borderId="4" xfId="5" applyFont="1" applyFill="1" applyBorder="1" applyAlignment="1">
      <alignment horizontal="left" vertical="top"/>
    </xf>
    <xf numFmtId="0" fontId="10" fillId="2" borderId="11" xfId="5" applyFont="1" applyFill="1" applyBorder="1" applyAlignment="1">
      <alignment horizontal="left" vertical="top"/>
    </xf>
    <xf numFmtId="0" fontId="10" fillId="2" borderId="5" xfId="5" applyFont="1" applyFill="1" applyBorder="1" applyAlignment="1">
      <alignment horizontal="left" vertical="top"/>
    </xf>
    <xf numFmtId="0" fontId="10" fillId="2" borderId="0" xfId="5" applyFont="1" applyFill="1" applyBorder="1" applyAlignment="1">
      <alignment horizontal="left" vertical="top"/>
    </xf>
    <xf numFmtId="0" fontId="10" fillId="2" borderId="10" xfId="5" applyFont="1" applyFill="1" applyBorder="1" applyAlignment="1">
      <alignment horizontal="left" vertical="top"/>
    </xf>
    <xf numFmtId="0" fontId="10" fillId="2" borderId="6" xfId="5" applyFont="1" applyFill="1" applyBorder="1" applyAlignment="1">
      <alignment horizontal="left" vertical="top"/>
    </xf>
    <xf numFmtId="0" fontId="10" fillId="2" borderId="7" xfId="5" applyFont="1" applyFill="1" applyBorder="1" applyAlignment="1">
      <alignment horizontal="left" vertical="top"/>
    </xf>
    <xf numFmtId="0" fontId="10" fillId="2" borderId="3" xfId="5" applyFont="1" applyFill="1" applyBorder="1" applyAlignment="1">
      <alignment horizontal="left" vertical="top"/>
    </xf>
    <xf numFmtId="0" fontId="10" fillId="0" borderId="13" xfId="5" applyFont="1" applyBorder="1" applyAlignment="1">
      <alignment horizontal="left" vertical="top" wrapText="1"/>
    </xf>
    <xf numFmtId="0" fontId="10" fillId="0" borderId="4" xfId="5" applyFont="1" applyBorder="1" applyAlignment="1">
      <alignment horizontal="left" vertical="top" wrapText="1"/>
    </xf>
    <xf numFmtId="0" fontId="10" fillId="0" borderId="11" xfId="5" applyFont="1" applyBorder="1" applyAlignment="1">
      <alignment horizontal="left" vertical="top" wrapText="1"/>
    </xf>
    <xf numFmtId="0" fontId="10" fillId="0" borderId="5" xfId="5" applyFont="1" applyBorder="1" applyAlignment="1">
      <alignment horizontal="left" vertical="top" wrapText="1"/>
    </xf>
    <xf numFmtId="0" fontId="10" fillId="0" borderId="0" xfId="5" applyFont="1" applyBorder="1" applyAlignment="1">
      <alignment horizontal="left" vertical="top" wrapText="1"/>
    </xf>
    <xf numFmtId="0" fontId="10" fillId="0" borderId="10" xfId="5" applyFont="1" applyBorder="1" applyAlignment="1">
      <alignment horizontal="left" vertical="top" wrapText="1"/>
    </xf>
    <xf numFmtId="0" fontId="10" fillId="0" borderId="6" xfId="5" applyFont="1" applyBorder="1" applyAlignment="1">
      <alignment horizontal="left" vertical="top" wrapText="1"/>
    </xf>
    <xf numFmtId="0" fontId="10" fillId="0" borderId="7" xfId="5" applyFont="1" applyBorder="1" applyAlignment="1">
      <alignment horizontal="left" vertical="top" wrapText="1"/>
    </xf>
    <xf numFmtId="0" fontId="10" fillId="0" borderId="3" xfId="5" applyFont="1" applyBorder="1" applyAlignment="1">
      <alignment horizontal="left" vertical="top" wrapText="1"/>
    </xf>
    <xf numFmtId="3" fontId="15" fillId="0" borderId="9" xfId="7" applyNumberFormat="1" applyFont="1" applyBorder="1" applyAlignment="1">
      <alignment horizontal="center" vertical="center"/>
    </xf>
    <xf numFmtId="3" fontId="15" fillId="0" borderId="14" xfId="7" applyNumberFormat="1" applyFont="1" applyBorder="1" applyAlignment="1">
      <alignment horizontal="center" vertical="center"/>
    </xf>
    <xf numFmtId="3" fontId="15" fillId="0" borderId="2" xfId="7" applyNumberFormat="1" applyFont="1" applyBorder="1" applyAlignment="1">
      <alignment horizontal="center" vertical="center"/>
    </xf>
    <xf numFmtId="0" fontId="22" fillId="0" borderId="1" xfId="5" applyFont="1" applyBorder="1" applyAlignment="1">
      <alignment horizontal="center"/>
    </xf>
    <xf numFmtId="0" fontId="22" fillId="0" borderId="9" xfId="5" applyFont="1" applyBorder="1" applyAlignment="1">
      <alignment horizontal="center"/>
    </xf>
    <xf numFmtId="0" fontId="22" fillId="0" borderId="14" xfId="5" applyFont="1" applyBorder="1" applyAlignment="1">
      <alignment horizontal="center"/>
    </xf>
    <xf numFmtId="164" fontId="15" fillId="0" borderId="1" xfId="7" applyFont="1" applyBorder="1" applyAlignment="1">
      <alignment horizontal="center"/>
    </xf>
    <xf numFmtId="3" fontId="15" fillId="0" borderId="9" xfId="7" applyNumberFormat="1" applyFont="1" applyFill="1" applyBorder="1" applyAlignment="1">
      <alignment horizontal="center" vertical="center"/>
    </xf>
    <xf numFmtId="3" fontId="15" fillId="0" borderId="14" xfId="7" applyNumberFormat="1" applyFont="1" applyFill="1" applyBorder="1" applyAlignment="1">
      <alignment horizontal="center" vertical="center"/>
    </xf>
    <xf numFmtId="3" fontId="15" fillId="0" borderId="2" xfId="7" applyNumberFormat="1" applyFont="1" applyFill="1" applyBorder="1" applyAlignment="1">
      <alignment horizontal="center" vertical="center"/>
    </xf>
    <xf numFmtId="3" fontId="15" fillId="0" borderId="1" xfId="7" applyNumberFormat="1" applyFont="1" applyBorder="1" applyAlignment="1">
      <alignment horizontal="center" vertical="center"/>
    </xf>
    <xf numFmtId="3" fontId="22" fillId="0" borderId="1" xfId="5" applyNumberFormat="1" applyFont="1" applyBorder="1" applyAlignment="1">
      <alignment horizontal="left" vertical="top"/>
    </xf>
    <xf numFmtId="3" fontId="15" fillId="2" borderId="9" xfId="7" applyNumberFormat="1" applyFont="1" applyFill="1" applyBorder="1" applyAlignment="1">
      <alignment horizontal="center" vertical="center"/>
    </xf>
    <xf numFmtId="3" fontId="15" fillId="2" borderId="14" xfId="7" applyNumberFormat="1" applyFont="1" applyFill="1" applyBorder="1" applyAlignment="1">
      <alignment horizontal="center" vertical="center"/>
    </xf>
    <xf numFmtId="3" fontId="15" fillId="2" borderId="2" xfId="7" applyNumberFormat="1" applyFont="1" applyFill="1" applyBorder="1" applyAlignment="1">
      <alignment horizontal="center" vertical="center"/>
    </xf>
    <xf numFmtId="0" fontId="10" fillId="0" borderId="13" xfId="3" applyFont="1" applyBorder="1" applyAlignment="1">
      <alignment horizontal="lef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0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</cellXfs>
  <cellStyles count="8">
    <cellStyle name="Обычный" xfId="0" builtinId="0"/>
    <cellStyle name="Обычный 2" xfId="1"/>
    <cellStyle name="Обычный 3" xfId="3"/>
    <cellStyle name="Обычный 3 2" xfId="5"/>
    <cellStyle name="Обычный 4" xfId="6"/>
    <cellStyle name="Финансовый" xfId="2" builtinId="3"/>
    <cellStyle name="Финансовый 2" xfId="4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30"/>
  <sheetViews>
    <sheetView view="pageBreakPreview" zoomScale="90" zoomScaleSheetLayoutView="90" workbookViewId="0">
      <selection activeCell="M15" sqref="M15"/>
    </sheetView>
  </sheetViews>
  <sheetFormatPr defaultRowHeight="12.75" x14ac:dyDescent="0.2"/>
  <cols>
    <col min="1" max="1" width="42.28515625" style="6" customWidth="1"/>
    <col min="2" max="2" width="15.85546875" style="6" customWidth="1"/>
    <col min="3" max="3" width="17.140625" style="6" customWidth="1"/>
    <col min="4" max="4" width="17.42578125" style="6" customWidth="1"/>
    <col min="5" max="5" width="18" style="6" customWidth="1"/>
    <col min="6" max="10" width="16.42578125" style="6" customWidth="1"/>
    <col min="11" max="16384" width="9.140625" style="6"/>
  </cols>
  <sheetData>
    <row r="1" spans="1:17" ht="57" customHeight="1" x14ac:dyDescent="0.2">
      <c r="A1" s="15"/>
      <c r="B1" s="15"/>
      <c r="C1" s="15"/>
      <c r="D1" s="15"/>
      <c r="E1" s="15"/>
      <c r="F1" s="15"/>
      <c r="G1" s="15"/>
      <c r="H1" s="183" t="s">
        <v>242</v>
      </c>
      <c r="I1" s="183"/>
      <c r="J1" s="183"/>
    </row>
    <row r="2" spans="1:17" ht="21" customHeight="1" x14ac:dyDescent="0.3">
      <c r="A2" s="184" t="s">
        <v>66</v>
      </c>
      <c r="B2" s="184"/>
      <c r="C2" s="184"/>
      <c r="D2" s="184"/>
      <c r="E2" s="185"/>
      <c r="F2" s="185"/>
      <c r="G2" s="185"/>
      <c r="H2" s="185"/>
      <c r="I2" s="185"/>
      <c r="J2" s="185"/>
    </row>
    <row r="3" spans="1:17" s="25" customFormat="1" ht="42" customHeight="1" x14ac:dyDescent="0.3">
      <c r="A3" s="184" t="s">
        <v>275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7" s="27" customFormat="1" ht="21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26"/>
      <c r="L4" s="26"/>
      <c r="M4" s="26"/>
      <c r="N4" s="26"/>
      <c r="O4" s="26"/>
      <c r="P4" s="26"/>
      <c r="Q4" s="26"/>
    </row>
    <row r="5" spans="1:17" ht="15" hidden="1" x14ac:dyDescent="0.25">
      <c r="A5" s="28"/>
      <c r="B5" s="28"/>
      <c r="C5" s="28"/>
      <c r="D5" s="28"/>
      <c r="E5" s="16"/>
      <c r="F5" s="16"/>
      <c r="G5" s="16"/>
      <c r="H5" s="16"/>
      <c r="I5" s="16"/>
      <c r="J5" s="16"/>
    </row>
    <row r="6" spans="1:17" ht="21" customHeight="1" x14ac:dyDescent="0.2">
      <c r="A6" s="29" t="s">
        <v>54</v>
      </c>
      <c r="B6" s="187" t="s">
        <v>243</v>
      </c>
      <c r="C6" s="188"/>
      <c r="D6" s="188"/>
      <c r="E6" s="188"/>
      <c r="F6" s="188"/>
      <c r="G6" s="188"/>
      <c r="H6" s="188"/>
      <c r="I6" s="188"/>
      <c r="J6" s="189"/>
    </row>
    <row r="7" spans="1:17" ht="18.75" customHeight="1" x14ac:dyDescent="0.2">
      <c r="A7" s="17"/>
      <c r="B7" s="193" t="s">
        <v>55</v>
      </c>
      <c r="C7" s="194"/>
      <c r="D7" s="194"/>
      <c r="E7" s="195"/>
      <c r="F7" s="140">
        <v>2017</v>
      </c>
      <c r="G7" s="140">
        <v>2018</v>
      </c>
      <c r="H7" s="140">
        <v>2019</v>
      </c>
      <c r="I7" s="140">
        <v>2020</v>
      </c>
      <c r="J7" s="140">
        <v>2021</v>
      </c>
    </row>
    <row r="8" spans="1:17" ht="50.25" customHeight="1" x14ac:dyDescent="0.2">
      <c r="A8" s="31" t="s">
        <v>146</v>
      </c>
      <c r="B8" s="190">
        <f>'Приложение 5 '!E13</f>
        <v>105261</v>
      </c>
      <c r="C8" s="191"/>
      <c r="D8" s="191"/>
      <c r="E8" s="192"/>
      <c r="F8" s="63">
        <f>'Приложение 5 '!G13</f>
        <v>466128.98499999999</v>
      </c>
      <c r="G8" s="63">
        <f>'Приложение 5 '!H13</f>
        <v>507336.8</v>
      </c>
      <c r="H8" s="63">
        <f>'Приложение 5 '!I13</f>
        <v>212376.72</v>
      </c>
      <c r="I8" s="63">
        <f>'Приложение 5 '!J13</f>
        <v>1897.72</v>
      </c>
      <c r="J8" s="63">
        <f>'Приложение 5 '!K13</f>
        <v>1897.72</v>
      </c>
    </row>
    <row r="9" spans="1:17" ht="107.25" customHeight="1" x14ac:dyDescent="0.2">
      <c r="A9" s="64" t="s">
        <v>147</v>
      </c>
      <c r="B9" s="190">
        <f>'Приложение 5 '!E89</f>
        <v>2033075.8540000001</v>
      </c>
      <c r="C9" s="191"/>
      <c r="D9" s="191"/>
      <c r="E9" s="192"/>
      <c r="F9" s="18">
        <f>'Приложение 5 '!G89</f>
        <v>2346360.8080000002</v>
      </c>
      <c r="G9" s="18">
        <f>'Приложение 5 '!H89</f>
        <v>2380305.8044499997</v>
      </c>
      <c r="H9" s="18">
        <f>'Приложение 5 '!I89</f>
        <v>2395308.3796724998</v>
      </c>
      <c r="I9" s="18">
        <f>'Приложение 5 '!J89</f>
        <v>2262143.4896561252</v>
      </c>
      <c r="J9" s="18">
        <f>'Приложение 5 '!K89</f>
        <v>2282274.5831389311</v>
      </c>
    </row>
    <row r="10" spans="1:17" ht="15" customHeight="1" x14ac:dyDescent="0.2">
      <c r="A10" s="196" t="s">
        <v>56</v>
      </c>
      <c r="B10" s="199" t="s">
        <v>52</v>
      </c>
      <c r="C10" s="199" t="s">
        <v>57</v>
      </c>
      <c r="D10" s="199" t="s">
        <v>28</v>
      </c>
      <c r="E10" s="201" t="s">
        <v>24</v>
      </c>
      <c r="F10" s="201"/>
      <c r="G10" s="201"/>
      <c r="H10" s="201"/>
      <c r="I10" s="201"/>
      <c r="J10" s="201"/>
    </row>
    <row r="11" spans="1:17" ht="14.25" x14ac:dyDescent="0.2">
      <c r="A11" s="197"/>
      <c r="B11" s="200"/>
      <c r="C11" s="200"/>
      <c r="D11" s="200"/>
      <c r="E11" s="140">
        <v>2017</v>
      </c>
      <c r="F11" s="140">
        <v>2018</v>
      </c>
      <c r="G11" s="140">
        <v>2019</v>
      </c>
      <c r="H11" s="140">
        <v>2020</v>
      </c>
      <c r="I11" s="140">
        <v>2021</v>
      </c>
      <c r="J11" s="30" t="s">
        <v>27</v>
      </c>
    </row>
    <row r="12" spans="1:17" ht="30" x14ac:dyDescent="0.2">
      <c r="A12" s="197"/>
      <c r="B12" s="199" t="s">
        <v>87</v>
      </c>
      <c r="C12" s="199" t="s">
        <v>244</v>
      </c>
      <c r="D12" s="65" t="s">
        <v>58</v>
      </c>
      <c r="E12" s="18">
        <f>SUM(E13:E16)</f>
        <v>2812489.7930000001</v>
      </c>
      <c r="F12" s="18">
        <f t="shared" ref="F12:I12" si="0">SUM(F13:F16)</f>
        <v>2887642.60445</v>
      </c>
      <c r="G12" s="18">
        <f t="shared" si="0"/>
        <v>2607685.0996724996</v>
      </c>
      <c r="H12" s="18">
        <f t="shared" si="0"/>
        <v>2264041.2096561249</v>
      </c>
      <c r="I12" s="18">
        <f t="shared" si="0"/>
        <v>2284172.3031389313</v>
      </c>
      <c r="J12" s="18">
        <f>SUM(J13:J16)</f>
        <v>12856031.009917555</v>
      </c>
      <c r="K12" s="15"/>
    </row>
    <row r="13" spans="1:17" ht="45" x14ac:dyDescent="0.2">
      <c r="A13" s="197"/>
      <c r="B13" s="202"/>
      <c r="C13" s="202"/>
      <c r="D13" s="29" t="s">
        <v>25</v>
      </c>
      <c r="E13" s="18">
        <f>'Приложение 5 '!G10</f>
        <v>0</v>
      </c>
      <c r="F13" s="18">
        <f>'Приложение 5 '!H10</f>
        <v>0</v>
      </c>
      <c r="G13" s="18">
        <f>'Приложение 5 '!I10</f>
        <v>0</v>
      </c>
      <c r="H13" s="18">
        <f>'Приложение 5 '!J10</f>
        <v>0</v>
      </c>
      <c r="I13" s="18">
        <f>'Приложение 5 '!K10</f>
        <v>0</v>
      </c>
      <c r="J13" s="18">
        <f>SUM(E13:I13)</f>
        <v>0</v>
      </c>
    </row>
    <row r="14" spans="1:17" ht="48" customHeight="1" x14ac:dyDescent="0.2">
      <c r="A14" s="197"/>
      <c r="B14" s="202"/>
      <c r="C14" s="202"/>
      <c r="D14" s="29" t="s">
        <v>35</v>
      </c>
      <c r="E14" s="18">
        <f>'Приложение 5 '!G9</f>
        <v>1333028.8</v>
      </c>
      <c r="F14" s="18">
        <f>'Приложение 5 '!H9</f>
        <v>1331407</v>
      </c>
      <c r="G14" s="18">
        <f>'Приложение 5 '!I9</f>
        <v>1331407</v>
      </c>
      <c r="H14" s="18">
        <f>'Приложение 5 '!J9</f>
        <v>1179069</v>
      </c>
      <c r="I14" s="18">
        <f>'Приложение 5 '!K9</f>
        <v>1179069</v>
      </c>
      <c r="J14" s="18">
        <f t="shared" ref="J14:J15" si="1">SUM(E14:I14)</f>
        <v>6353980.7999999998</v>
      </c>
      <c r="M14" s="15"/>
    </row>
    <row r="15" spans="1:17" ht="30" x14ac:dyDescent="0.2">
      <c r="A15" s="197"/>
      <c r="B15" s="202"/>
      <c r="C15" s="202"/>
      <c r="D15" s="29" t="s">
        <v>53</v>
      </c>
      <c r="E15" s="18">
        <v>579590</v>
      </c>
      <c r="F15" s="18">
        <f>'Приложение 5 '!H11</f>
        <v>715189.90445000003</v>
      </c>
      <c r="G15" s="18">
        <f>'Приложение 5 '!I11</f>
        <v>383449.39967249997</v>
      </c>
      <c r="H15" s="18">
        <f>'Приложение 5 '!J11</f>
        <v>402621.86965612497</v>
      </c>
      <c r="I15" s="18">
        <f>'Приложение 5 '!K11</f>
        <v>422752.96313893126</v>
      </c>
      <c r="J15" s="18">
        <f t="shared" si="1"/>
        <v>2503604.1369175566</v>
      </c>
    </row>
    <row r="16" spans="1:17" ht="51" customHeight="1" x14ac:dyDescent="0.2">
      <c r="A16" s="198"/>
      <c r="B16" s="200"/>
      <c r="C16" s="200"/>
      <c r="D16" s="29" t="s">
        <v>26</v>
      </c>
      <c r="E16" s="18">
        <f>'Приложение 5 '!G12</f>
        <v>899870.99300000002</v>
      </c>
      <c r="F16" s="18">
        <f>'Приложение 5 '!H12</f>
        <v>841045.7</v>
      </c>
      <c r="G16" s="18">
        <f>'Приложение 5 '!I12</f>
        <v>892828.69999999984</v>
      </c>
      <c r="H16" s="18">
        <f>'Приложение 5 '!J12</f>
        <v>682350.33999999985</v>
      </c>
      <c r="I16" s="18">
        <f>'Приложение 5 '!K12</f>
        <v>682350.33999999985</v>
      </c>
      <c r="J16" s="18">
        <f>SUM(E16:I16)</f>
        <v>3998446.0729999994</v>
      </c>
    </row>
    <row r="17" spans="1:10" ht="24" customHeight="1" x14ac:dyDescent="0.2">
      <c r="A17" s="203" t="s">
        <v>93</v>
      </c>
      <c r="B17" s="204"/>
      <c r="C17" s="204"/>
      <c r="D17" s="205"/>
      <c r="E17" s="176" t="s">
        <v>110</v>
      </c>
      <c r="F17" s="177">
        <v>2017</v>
      </c>
      <c r="G17" s="177">
        <v>2018</v>
      </c>
      <c r="H17" s="177">
        <v>2019</v>
      </c>
      <c r="I17" s="177">
        <v>2020</v>
      </c>
      <c r="J17" s="177">
        <v>2021</v>
      </c>
    </row>
    <row r="18" spans="1:10" ht="69" customHeight="1" x14ac:dyDescent="0.2">
      <c r="A18" s="180" t="s">
        <v>148</v>
      </c>
      <c r="B18" s="181"/>
      <c r="C18" s="181"/>
      <c r="D18" s="182"/>
      <c r="E18" s="84" t="s">
        <v>149</v>
      </c>
      <c r="F18" s="86">
        <v>100</v>
      </c>
      <c r="G18" s="86">
        <v>100</v>
      </c>
      <c r="H18" s="86">
        <v>100</v>
      </c>
      <c r="I18" s="86">
        <v>100</v>
      </c>
      <c r="J18" s="86">
        <v>100</v>
      </c>
    </row>
    <row r="19" spans="1:10" ht="82.5" customHeight="1" x14ac:dyDescent="0.2">
      <c r="A19" s="180" t="s">
        <v>150</v>
      </c>
      <c r="B19" s="181"/>
      <c r="C19" s="181"/>
      <c r="D19" s="182"/>
      <c r="E19" s="84" t="s">
        <v>149</v>
      </c>
      <c r="F19" s="86">
        <v>40</v>
      </c>
      <c r="G19" s="86">
        <v>45</v>
      </c>
      <c r="H19" s="86">
        <v>50</v>
      </c>
      <c r="I19" s="86">
        <v>100</v>
      </c>
      <c r="J19" s="86">
        <v>100</v>
      </c>
    </row>
    <row r="20" spans="1:10" ht="33.75" customHeight="1" x14ac:dyDescent="0.2">
      <c r="A20" s="180" t="s">
        <v>144</v>
      </c>
      <c r="B20" s="181"/>
      <c r="C20" s="181"/>
      <c r="D20" s="182"/>
      <c r="E20" s="84" t="s">
        <v>151</v>
      </c>
      <c r="F20" s="86">
        <v>4</v>
      </c>
      <c r="G20" s="86">
        <v>2</v>
      </c>
      <c r="H20" s="86">
        <v>1</v>
      </c>
      <c r="I20" s="86">
        <v>3</v>
      </c>
      <c r="J20" s="86">
        <v>7</v>
      </c>
    </row>
    <row r="21" spans="1:10" ht="42" customHeight="1" x14ac:dyDescent="0.2">
      <c r="A21" s="180" t="s">
        <v>123</v>
      </c>
      <c r="B21" s="181"/>
      <c r="C21" s="181"/>
      <c r="D21" s="182"/>
      <c r="E21" s="84" t="s">
        <v>149</v>
      </c>
      <c r="F21" s="137">
        <v>2.4</v>
      </c>
      <c r="G21" s="85">
        <v>2.4500000000000002</v>
      </c>
      <c r="H21" s="137">
        <v>2.5</v>
      </c>
      <c r="I21" s="137">
        <v>2.5</v>
      </c>
      <c r="J21" s="137">
        <v>2.5</v>
      </c>
    </row>
    <row r="22" spans="1:10" ht="55.5" customHeight="1" x14ac:dyDescent="0.2">
      <c r="A22" s="180" t="s">
        <v>128</v>
      </c>
      <c r="B22" s="181"/>
      <c r="C22" s="181"/>
      <c r="D22" s="182"/>
      <c r="E22" s="84" t="s">
        <v>149</v>
      </c>
      <c r="F22" s="86">
        <v>100</v>
      </c>
      <c r="G22" s="86">
        <v>100</v>
      </c>
      <c r="H22" s="86">
        <v>100</v>
      </c>
      <c r="I22" s="86">
        <v>100</v>
      </c>
      <c r="J22" s="86">
        <v>100</v>
      </c>
    </row>
    <row r="23" spans="1:10" ht="72" customHeight="1" x14ac:dyDescent="0.2">
      <c r="A23" s="180" t="s">
        <v>152</v>
      </c>
      <c r="B23" s="181"/>
      <c r="C23" s="181"/>
      <c r="D23" s="182"/>
      <c r="E23" s="87" t="s">
        <v>149</v>
      </c>
      <c r="F23" s="141">
        <v>100</v>
      </c>
      <c r="G23" s="141">
        <v>100</v>
      </c>
      <c r="H23" s="141">
        <v>100</v>
      </c>
      <c r="I23" s="141">
        <v>100</v>
      </c>
      <c r="J23" s="141">
        <v>100</v>
      </c>
    </row>
    <row r="24" spans="1:10" ht="81" customHeight="1" x14ac:dyDescent="0.2">
      <c r="A24" s="179" t="s">
        <v>145</v>
      </c>
      <c r="B24" s="179"/>
      <c r="C24" s="179"/>
      <c r="D24" s="179"/>
      <c r="E24" s="88" t="s">
        <v>149</v>
      </c>
      <c r="F24" s="142">
        <v>50</v>
      </c>
      <c r="G24" s="142">
        <v>50</v>
      </c>
      <c r="H24" s="142">
        <v>50</v>
      </c>
      <c r="I24" s="142">
        <v>50</v>
      </c>
      <c r="J24" s="142">
        <v>50</v>
      </c>
    </row>
    <row r="25" spans="1:10" ht="42" customHeight="1" x14ac:dyDescent="0.2">
      <c r="A25" s="179" t="s">
        <v>278</v>
      </c>
      <c r="B25" s="179"/>
      <c r="C25" s="179"/>
      <c r="D25" s="179"/>
      <c r="E25" s="88" t="s">
        <v>149</v>
      </c>
      <c r="F25" s="142">
        <v>85</v>
      </c>
      <c r="G25" s="142">
        <v>90</v>
      </c>
      <c r="H25" s="142">
        <v>90</v>
      </c>
      <c r="I25" s="142">
        <v>90</v>
      </c>
      <c r="J25" s="142">
        <v>90</v>
      </c>
    </row>
    <row r="26" spans="1:10" ht="57" customHeight="1" x14ac:dyDescent="0.2">
      <c r="A26" s="179" t="s">
        <v>129</v>
      </c>
      <c r="B26" s="179"/>
      <c r="C26" s="179"/>
      <c r="D26" s="179"/>
      <c r="E26" s="88" t="s">
        <v>149</v>
      </c>
      <c r="F26" s="143">
        <v>17</v>
      </c>
      <c r="G26" s="143">
        <v>18</v>
      </c>
      <c r="H26" s="143">
        <v>18</v>
      </c>
      <c r="I26" s="143">
        <v>18</v>
      </c>
      <c r="J26" s="143">
        <v>18</v>
      </c>
    </row>
    <row r="27" spans="1:10" ht="54" customHeight="1" x14ac:dyDescent="0.2">
      <c r="A27" s="179" t="s">
        <v>153</v>
      </c>
      <c r="B27" s="179"/>
      <c r="C27" s="179"/>
      <c r="D27" s="179"/>
      <c r="E27" s="88" t="s">
        <v>149</v>
      </c>
      <c r="F27" s="138">
        <v>109.5</v>
      </c>
      <c r="G27" s="138">
        <v>109.5</v>
      </c>
      <c r="H27" s="138">
        <v>109.5</v>
      </c>
      <c r="I27" s="138">
        <v>109.5</v>
      </c>
      <c r="J27" s="138">
        <v>109.5</v>
      </c>
    </row>
    <row r="28" spans="1:10" ht="85.5" customHeight="1" x14ac:dyDescent="0.2">
      <c r="A28" s="179" t="s">
        <v>154</v>
      </c>
      <c r="B28" s="179"/>
      <c r="C28" s="179"/>
      <c r="D28" s="179"/>
      <c r="E28" s="88" t="s">
        <v>149</v>
      </c>
      <c r="F28" s="142">
        <v>40</v>
      </c>
      <c r="G28" s="142">
        <v>20</v>
      </c>
      <c r="H28" s="142">
        <v>40</v>
      </c>
      <c r="I28" s="142">
        <v>40</v>
      </c>
      <c r="J28" s="142">
        <v>20</v>
      </c>
    </row>
    <row r="29" spans="1:10" ht="39" customHeight="1" x14ac:dyDescent="0.2">
      <c r="A29" s="179" t="s">
        <v>155</v>
      </c>
      <c r="B29" s="179"/>
      <c r="C29" s="179"/>
      <c r="D29" s="179"/>
      <c r="E29" s="88" t="s">
        <v>149</v>
      </c>
      <c r="F29" s="142">
        <v>100</v>
      </c>
      <c r="G29" s="142">
        <v>100</v>
      </c>
      <c r="H29" s="142">
        <v>100</v>
      </c>
      <c r="I29" s="142">
        <v>100</v>
      </c>
      <c r="J29" s="142">
        <v>100</v>
      </c>
    </row>
    <row r="30" spans="1:10" ht="99.75" customHeight="1" x14ac:dyDescent="0.2">
      <c r="A30" s="179" t="s">
        <v>156</v>
      </c>
      <c r="B30" s="179"/>
      <c r="C30" s="179"/>
      <c r="D30" s="179"/>
      <c r="E30" s="88" t="s">
        <v>149</v>
      </c>
      <c r="F30" s="142">
        <v>100</v>
      </c>
      <c r="G30" s="142">
        <v>100</v>
      </c>
      <c r="H30" s="142">
        <v>100</v>
      </c>
      <c r="I30" s="142">
        <v>100</v>
      </c>
      <c r="J30" s="142">
        <v>100</v>
      </c>
    </row>
  </sheetData>
  <mergeCells count="29">
    <mergeCell ref="B9:E9"/>
    <mergeCell ref="B8:E8"/>
    <mergeCell ref="A21:D21"/>
    <mergeCell ref="B7:E7"/>
    <mergeCell ref="A10:A16"/>
    <mergeCell ref="B10:B11"/>
    <mergeCell ref="C10:C11"/>
    <mergeCell ref="D10:D11"/>
    <mergeCell ref="E10:J10"/>
    <mergeCell ref="B12:B16"/>
    <mergeCell ref="C12:C16"/>
    <mergeCell ref="A17:D17"/>
    <mergeCell ref="H1:J1"/>
    <mergeCell ref="A2:J2"/>
    <mergeCell ref="A3:J3"/>
    <mergeCell ref="A4:J4"/>
    <mergeCell ref="B6:J6"/>
    <mergeCell ref="A24:D24"/>
    <mergeCell ref="A25:D25"/>
    <mergeCell ref="A30:D30"/>
    <mergeCell ref="A18:D18"/>
    <mergeCell ref="A19:D19"/>
    <mergeCell ref="A20:D20"/>
    <mergeCell ref="A22:D22"/>
    <mergeCell ref="A23:D23"/>
    <mergeCell ref="A27:D27"/>
    <mergeCell ref="A26:D26"/>
    <mergeCell ref="A28:D28"/>
    <mergeCell ref="A29:D29"/>
  </mergeCells>
  <pageMargins left="0.6692913385826772" right="0.62992125984251968" top="0.6692913385826772" bottom="0.31496062992125984" header="0.23622047244094491" footer="0.19685039370078741"/>
  <pageSetup paperSize="9" scale="70" fitToHeight="0" orientation="landscape" r:id="rId1"/>
  <headerFooter alignWithMargins="0">
    <oddFooter>&amp;R&amp;P</oddFooter>
  </headerFooter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topLeftCell="A4" zoomScale="90" zoomScaleNormal="75" zoomScaleSheetLayoutView="90" workbookViewId="0">
      <selection activeCell="D9" sqref="D9"/>
    </sheetView>
  </sheetViews>
  <sheetFormatPr defaultRowHeight="12.75" x14ac:dyDescent="0.2"/>
  <cols>
    <col min="1" max="1" width="6.140625" bestFit="1" customWidth="1"/>
    <col min="2" max="2" width="17.5703125" customWidth="1"/>
    <col min="3" max="3" width="13" customWidth="1"/>
    <col min="4" max="4" width="12.28515625" customWidth="1"/>
    <col min="5" max="5" width="13.85546875" customWidth="1"/>
    <col min="6" max="6" width="14.42578125" customWidth="1"/>
    <col min="7" max="7" width="29.5703125" customWidth="1"/>
    <col min="8" max="8" width="9" style="13" customWidth="1"/>
    <col min="9" max="9" width="19.42578125" customWidth="1"/>
    <col min="10" max="10" width="12.5703125" style="13" customWidth="1"/>
    <col min="11" max="14" width="12.5703125" customWidth="1"/>
  </cols>
  <sheetData>
    <row r="1" spans="1:14" ht="62.25" customHeight="1" x14ac:dyDescent="0.2">
      <c r="L1" s="206" t="s">
        <v>245</v>
      </c>
      <c r="M1" s="206"/>
      <c r="N1" s="206"/>
    </row>
    <row r="2" spans="1:14" s="2" customFormat="1" ht="25.5" customHeight="1" x14ac:dyDescent="0.2">
      <c r="A2" s="207" t="s">
        <v>157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s="2" customFormat="1" ht="29.25" customHeight="1" x14ac:dyDescent="0.2">
      <c r="A3" s="207" t="s">
        <v>246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4.5" customHeight="1" x14ac:dyDescent="0.2">
      <c r="A5" s="209" t="s">
        <v>29</v>
      </c>
      <c r="B5" s="209" t="s">
        <v>33</v>
      </c>
      <c r="C5" s="209" t="s">
        <v>62</v>
      </c>
      <c r="D5" s="209"/>
      <c r="E5" s="209"/>
      <c r="F5" s="209"/>
      <c r="G5" s="209" t="s">
        <v>59</v>
      </c>
      <c r="H5" s="209" t="s">
        <v>34</v>
      </c>
      <c r="I5" s="209" t="s">
        <v>60</v>
      </c>
      <c r="J5" s="209" t="s">
        <v>30</v>
      </c>
      <c r="K5" s="209"/>
      <c r="L5" s="209"/>
      <c r="M5" s="209"/>
      <c r="N5" s="209"/>
    </row>
    <row r="6" spans="1:14" ht="61.5" customHeight="1" x14ac:dyDescent="0.2">
      <c r="A6" s="209"/>
      <c r="B6" s="209"/>
      <c r="C6" s="83" t="s">
        <v>65</v>
      </c>
      <c r="D6" s="24" t="s">
        <v>108</v>
      </c>
      <c r="E6" s="24" t="s">
        <v>109</v>
      </c>
      <c r="F6" s="24" t="s">
        <v>53</v>
      </c>
      <c r="G6" s="209"/>
      <c r="H6" s="209"/>
      <c r="I6" s="209"/>
      <c r="J6" s="83">
        <v>2017</v>
      </c>
      <c r="K6" s="83">
        <v>2018</v>
      </c>
      <c r="L6" s="83">
        <v>2019</v>
      </c>
      <c r="M6" s="83">
        <v>2020</v>
      </c>
      <c r="N6" s="83">
        <v>2021</v>
      </c>
    </row>
    <row r="7" spans="1:14" ht="15" x14ac:dyDescent="0.2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</row>
    <row r="8" spans="1:14" ht="15" x14ac:dyDescent="0.2">
      <c r="A8" s="208" t="s">
        <v>61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</row>
    <row r="9" spans="1:14" ht="159.75" customHeight="1" x14ac:dyDescent="0.2">
      <c r="A9" s="91">
        <v>1</v>
      </c>
      <c r="B9" s="91" t="s">
        <v>127</v>
      </c>
      <c r="C9" s="92">
        <f>'Приложение 5 '!F17</f>
        <v>607226.1449999999</v>
      </c>
      <c r="D9" s="92">
        <f>'Приложение 5 '!F14</f>
        <v>621.79999999999995</v>
      </c>
      <c r="E9" s="92">
        <f>'Приложение 5 '!E15</f>
        <v>0</v>
      </c>
      <c r="F9" s="93">
        <f>'Приложение 5 '!F16</f>
        <v>581790</v>
      </c>
      <c r="G9" s="100" t="s">
        <v>159</v>
      </c>
      <c r="H9" s="101" t="s">
        <v>149</v>
      </c>
      <c r="I9" s="146">
        <v>100</v>
      </c>
      <c r="J9" s="146">
        <v>100</v>
      </c>
      <c r="K9" s="146">
        <v>100</v>
      </c>
      <c r="L9" s="146">
        <v>100</v>
      </c>
      <c r="M9" s="146">
        <v>100</v>
      </c>
      <c r="N9" s="147">
        <v>100</v>
      </c>
    </row>
    <row r="10" spans="1:14" ht="195.75" customHeight="1" x14ac:dyDescent="0.2">
      <c r="A10" s="94"/>
      <c r="B10" s="94"/>
      <c r="C10" s="95"/>
      <c r="D10" s="95"/>
      <c r="E10" s="95"/>
      <c r="F10" s="96"/>
      <c r="G10" s="90" t="s">
        <v>160</v>
      </c>
      <c r="H10" s="89" t="s">
        <v>149</v>
      </c>
      <c r="I10" s="148">
        <v>40</v>
      </c>
      <c r="J10" s="148">
        <v>40</v>
      </c>
      <c r="K10" s="148">
        <v>45</v>
      </c>
      <c r="L10" s="148">
        <v>50</v>
      </c>
      <c r="M10" s="148">
        <v>100</v>
      </c>
      <c r="N10" s="149">
        <v>100</v>
      </c>
    </row>
    <row r="11" spans="1:14" ht="81" customHeight="1" x14ac:dyDescent="0.2">
      <c r="A11" s="97"/>
      <c r="B11" s="97"/>
      <c r="C11" s="98"/>
      <c r="D11" s="98"/>
      <c r="E11" s="98"/>
      <c r="F11" s="99"/>
      <c r="G11" s="102" t="s">
        <v>161</v>
      </c>
      <c r="H11" s="103" t="s">
        <v>151</v>
      </c>
      <c r="I11" s="150">
        <v>2</v>
      </c>
      <c r="J11" s="150">
        <v>4</v>
      </c>
      <c r="K11" s="150">
        <v>2</v>
      </c>
      <c r="L11" s="150">
        <v>1</v>
      </c>
      <c r="M11" s="150">
        <v>3</v>
      </c>
      <c r="N11" s="151">
        <v>7</v>
      </c>
    </row>
    <row r="12" spans="1:14" ht="14.25" x14ac:dyDescent="0.2">
      <c r="A12" s="211" t="s">
        <v>32</v>
      </c>
      <c r="B12" s="212"/>
      <c r="C12" s="212"/>
      <c r="D12" s="212"/>
      <c r="E12" s="212"/>
      <c r="F12" s="212"/>
      <c r="G12" s="213"/>
      <c r="H12" s="213"/>
      <c r="I12" s="213"/>
      <c r="J12" s="213"/>
      <c r="K12" s="213"/>
      <c r="L12" s="213"/>
      <c r="M12" s="213"/>
      <c r="N12" s="214"/>
    </row>
    <row r="13" spans="1:14" ht="99.75" customHeight="1" x14ac:dyDescent="0.2">
      <c r="A13" s="91" t="s">
        <v>46</v>
      </c>
      <c r="B13" s="210" t="s">
        <v>158</v>
      </c>
      <c r="C13" s="110">
        <f>'Приложение 5 '!F93</f>
        <v>3391219.9280000003</v>
      </c>
      <c r="D13" s="110">
        <f>'Приложение 5 '!F90</f>
        <v>6353359</v>
      </c>
      <c r="E13" s="139">
        <v>0</v>
      </c>
      <c r="F13" s="110">
        <f>'Приложение 5 '!F92</f>
        <v>1921814.1369175564</v>
      </c>
      <c r="G13" s="105" t="s">
        <v>162</v>
      </c>
      <c r="H13" s="103" t="s">
        <v>149</v>
      </c>
      <c r="I13" s="150">
        <v>2</v>
      </c>
      <c r="J13" s="144">
        <v>2.4</v>
      </c>
      <c r="K13" s="104">
        <v>2.4500000000000002</v>
      </c>
      <c r="L13" s="144">
        <v>2.5</v>
      </c>
      <c r="M13" s="144">
        <v>2.5</v>
      </c>
      <c r="N13" s="145">
        <v>2.5</v>
      </c>
    </row>
    <row r="14" spans="1:14" ht="141" customHeight="1" x14ac:dyDescent="0.2">
      <c r="A14" s="94"/>
      <c r="B14" s="210"/>
      <c r="C14" s="94"/>
      <c r="D14" s="94"/>
      <c r="E14" s="94"/>
      <c r="F14" s="94"/>
      <c r="G14" s="105" t="s">
        <v>163</v>
      </c>
      <c r="H14" s="103" t="s">
        <v>149</v>
      </c>
      <c r="I14" s="150">
        <v>100</v>
      </c>
      <c r="J14" s="150">
        <v>100</v>
      </c>
      <c r="K14" s="150">
        <v>100</v>
      </c>
      <c r="L14" s="150">
        <v>100</v>
      </c>
      <c r="M14" s="150">
        <v>100</v>
      </c>
      <c r="N14" s="151">
        <v>100</v>
      </c>
    </row>
    <row r="15" spans="1:14" ht="189" customHeight="1" x14ac:dyDescent="0.2">
      <c r="A15" s="94"/>
      <c r="B15" s="210"/>
      <c r="C15" s="94"/>
      <c r="D15" s="94"/>
      <c r="E15" s="94"/>
      <c r="F15" s="94"/>
      <c r="G15" s="105" t="s">
        <v>164</v>
      </c>
      <c r="H15" s="103" t="s">
        <v>149</v>
      </c>
      <c r="I15" s="150">
        <v>100</v>
      </c>
      <c r="J15" s="150">
        <v>100</v>
      </c>
      <c r="K15" s="150">
        <v>100</v>
      </c>
      <c r="L15" s="150">
        <v>100</v>
      </c>
      <c r="M15" s="150">
        <v>100</v>
      </c>
      <c r="N15" s="151">
        <v>100</v>
      </c>
    </row>
    <row r="16" spans="1:14" ht="180" customHeight="1" x14ac:dyDescent="0.2">
      <c r="A16" s="94"/>
      <c r="B16" s="106"/>
      <c r="C16" s="94"/>
      <c r="D16" s="94"/>
      <c r="E16" s="94"/>
      <c r="F16" s="94"/>
      <c r="G16" s="105" t="s">
        <v>165</v>
      </c>
      <c r="H16" s="103" t="s">
        <v>149</v>
      </c>
      <c r="I16" s="150">
        <v>50</v>
      </c>
      <c r="J16" s="150">
        <v>50</v>
      </c>
      <c r="K16" s="150">
        <v>50</v>
      </c>
      <c r="L16" s="150">
        <v>50</v>
      </c>
      <c r="M16" s="150">
        <v>50</v>
      </c>
      <c r="N16" s="151">
        <v>50</v>
      </c>
    </row>
    <row r="17" spans="1:14" ht="87.75" customHeight="1" x14ac:dyDescent="0.2">
      <c r="A17" s="94"/>
      <c r="B17" s="106"/>
      <c r="C17" s="94"/>
      <c r="D17" s="94"/>
      <c r="E17" s="94"/>
      <c r="F17" s="94"/>
      <c r="G17" s="105" t="s">
        <v>166</v>
      </c>
      <c r="H17" s="103" t="s">
        <v>149</v>
      </c>
      <c r="I17" s="150">
        <v>80</v>
      </c>
      <c r="J17" s="150">
        <v>85</v>
      </c>
      <c r="K17" s="150">
        <v>90</v>
      </c>
      <c r="L17" s="150">
        <v>90</v>
      </c>
      <c r="M17" s="150">
        <v>90</v>
      </c>
      <c r="N17" s="151">
        <v>90</v>
      </c>
    </row>
    <row r="18" spans="1:14" ht="116.25" customHeight="1" x14ac:dyDescent="0.2">
      <c r="A18" s="94"/>
      <c r="B18" s="106"/>
      <c r="C18" s="94"/>
      <c r="D18" s="94"/>
      <c r="E18" s="94"/>
      <c r="F18" s="94"/>
      <c r="G18" s="105" t="s">
        <v>167</v>
      </c>
      <c r="H18" s="103" t="s">
        <v>149</v>
      </c>
      <c r="I18" s="150">
        <v>16</v>
      </c>
      <c r="J18" s="150">
        <v>17</v>
      </c>
      <c r="K18" s="150">
        <v>18</v>
      </c>
      <c r="L18" s="150">
        <v>18</v>
      </c>
      <c r="M18" s="150">
        <v>18</v>
      </c>
      <c r="N18" s="151">
        <v>18</v>
      </c>
    </row>
    <row r="19" spans="1:14" ht="103.5" customHeight="1" x14ac:dyDescent="0.2">
      <c r="A19" s="108"/>
      <c r="B19" s="107"/>
      <c r="C19" s="108"/>
      <c r="D19" s="108"/>
      <c r="E19" s="108"/>
      <c r="F19" s="108"/>
      <c r="G19" s="105" t="s">
        <v>168</v>
      </c>
      <c r="H19" s="103" t="s">
        <v>149</v>
      </c>
      <c r="I19" s="104">
        <v>104.3</v>
      </c>
      <c r="J19" s="144">
        <v>109.5</v>
      </c>
      <c r="K19" s="144">
        <v>109.5</v>
      </c>
      <c r="L19" s="144">
        <v>109.5</v>
      </c>
      <c r="M19" s="144">
        <v>109.5</v>
      </c>
      <c r="N19" s="145">
        <v>109.5</v>
      </c>
    </row>
    <row r="20" spans="1:14" ht="182.25" customHeight="1" x14ac:dyDescent="0.2">
      <c r="A20" s="108"/>
      <c r="B20" s="107"/>
      <c r="C20" s="108"/>
      <c r="D20" s="108"/>
      <c r="E20" s="108"/>
      <c r="F20" s="108"/>
      <c r="G20" s="105" t="s">
        <v>171</v>
      </c>
      <c r="H20" s="103" t="s">
        <v>149</v>
      </c>
      <c r="I20" s="150">
        <v>40</v>
      </c>
      <c r="J20" s="150">
        <v>40</v>
      </c>
      <c r="K20" s="150">
        <v>20</v>
      </c>
      <c r="L20" s="150">
        <v>40</v>
      </c>
      <c r="M20" s="150">
        <v>40</v>
      </c>
      <c r="N20" s="151">
        <v>20</v>
      </c>
    </row>
    <row r="21" spans="1:14" ht="69.75" customHeight="1" x14ac:dyDescent="0.2">
      <c r="A21" s="108"/>
      <c r="B21" s="107"/>
      <c r="C21" s="108"/>
      <c r="D21" s="108"/>
      <c r="E21" s="108"/>
      <c r="F21" s="108"/>
      <c r="G21" s="105" t="s">
        <v>170</v>
      </c>
      <c r="H21" s="103" t="s">
        <v>149</v>
      </c>
      <c r="I21" s="150">
        <v>100</v>
      </c>
      <c r="J21" s="150">
        <v>100</v>
      </c>
      <c r="K21" s="150">
        <v>100</v>
      </c>
      <c r="L21" s="150">
        <v>100</v>
      </c>
      <c r="M21" s="150">
        <v>100</v>
      </c>
      <c r="N21" s="151">
        <v>100</v>
      </c>
    </row>
    <row r="22" spans="1:14" ht="242.25" x14ac:dyDescent="0.2">
      <c r="A22" s="109"/>
      <c r="B22" s="111"/>
      <c r="C22" s="109"/>
      <c r="D22" s="109"/>
      <c r="E22" s="109"/>
      <c r="F22" s="109"/>
      <c r="G22" s="105" t="s">
        <v>169</v>
      </c>
      <c r="H22" s="103" t="s">
        <v>149</v>
      </c>
      <c r="I22" s="150">
        <v>100</v>
      </c>
      <c r="J22" s="150">
        <v>100</v>
      </c>
      <c r="K22" s="150">
        <v>100</v>
      </c>
      <c r="L22" s="150">
        <v>100</v>
      </c>
      <c r="M22" s="150">
        <v>100</v>
      </c>
      <c r="N22" s="151">
        <v>100</v>
      </c>
    </row>
  </sheetData>
  <mergeCells count="13">
    <mergeCell ref="B13:B15"/>
    <mergeCell ref="A5:A6"/>
    <mergeCell ref="B5:B6"/>
    <mergeCell ref="A12:N12"/>
    <mergeCell ref="G5:G6"/>
    <mergeCell ref="H5:H6"/>
    <mergeCell ref="J5:N5"/>
    <mergeCell ref="I5:I6"/>
    <mergeCell ref="L1:N1"/>
    <mergeCell ref="A2:N2"/>
    <mergeCell ref="A3:N3"/>
    <mergeCell ref="A8:N8"/>
    <mergeCell ref="C5:F5"/>
  </mergeCells>
  <phoneticPr fontId="5" type="noConversion"/>
  <pageMargins left="0.56000000000000005" right="0.16" top="0.98425196850393704" bottom="0.43307086614173229" header="0.51181102362204722" footer="0.31496062992125984"/>
  <pageSetup paperSize="9" scale="72" fitToHeight="0" orientation="landscape" r:id="rId1"/>
  <headerFooter alignWithMargins="0"/>
  <rowBreaks count="3" manualBreakCount="3">
    <brk id="11" min="5" max="13" man="1"/>
    <brk id="15" max="13" man="1"/>
    <brk id="1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6"/>
  <sheetViews>
    <sheetView view="pageBreakPreview" topLeftCell="A199" zoomScale="80" zoomScaleNormal="80" zoomScaleSheetLayoutView="80" workbookViewId="0">
      <selection activeCell="H207" sqref="H207"/>
    </sheetView>
  </sheetViews>
  <sheetFormatPr defaultRowHeight="15" x14ac:dyDescent="0.25"/>
  <cols>
    <col min="1" max="1" width="7.28515625" style="6" customWidth="1"/>
    <col min="2" max="2" width="34.5703125" style="42" customWidth="1"/>
    <col min="3" max="3" width="27.5703125" style="6" customWidth="1"/>
    <col min="4" max="4" width="54.42578125" style="6" customWidth="1"/>
    <col min="5" max="5" width="11" style="6" customWidth="1"/>
    <col min="6" max="6" width="13.140625" style="15" customWidth="1"/>
    <col min="7" max="7" width="12.5703125" style="6" customWidth="1"/>
    <col min="8" max="8" width="16" style="15" customWidth="1"/>
    <col min="9" max="9" width="32.5703125" style="6" customWidth="1"/>
    <col min="10" max="16384" width="9.140625" style="6"/>
  </cols>
  <sheetData>
    <row r="1" spans="1:11" ht="57.75" customHeight="1" x14ac:dyDescent="0.25">
      <c r="H1" s="247" t="s">
        <v>247</v>
      </c>
      <c r="I1" s="247"/>
    </row>
    <row r="2" spans="1:11" s="27" customFormat="1" ht="63" customHeight="1" x14ac:dyDescent="0.2">
      <c r="A2" s="250" t="s">
        <v>248</v>
      </c>
      <c r="B2" s="250"/>
      <c r="C2" s="250"/>
      <c r="D2" s="250"/>
      <c r="E2" s="250"/>
      <c r="F2" s="250"/>
      <c r="G2" s="250"/>
      <c r="H2" s="250"/>
      <c r="I2" s="250"/>
    </row>
    <row r="3" spans="1:11" s="27" customFormat="1" ht="8.25" customHeight="1" x14ac:dyDescent="0.2">
      <c r="A3" s="39"/>
      <c r="B3" s="43"/>
      <c r="C3" s="39"/>
      <c r="D3" s="34"/>
      <c r="E3" s="34"/>
      <c r="F3" s="44"/>
      <c r="G3" s="34"/>
      <c r="H3" s="44"/>
      <c r="I3" s="34"/>
    </row>
    <row r="4" spans="1:11" ht="45" x14ac:dyDescent="0.2">
      <c r="A4" s="36"/>
      <c r="B4" s="45" t="s">
        <v>36</v>
      </c>
      <c r="C4" s="45" t="s">
        <v>37</v>
      </c>
      <c r="D4" s="45" t="s">
        <v>39</v>
      </c>
      <c r="E4" s="254" t="s">
        <v>86</v>
      </c>
      <c r="F4" s="255"/>
      <c r="G4" s="255"/>
      <c r="H4" s="256"/>
      <c r="I4" s="45" t="s">
        <v>38</v>
      </c>
    </row>
    <row r="5" spans="1:11" x14ac:dyDescent="0.2">
      <c r="A5" s="40">
        <v>1</v>
      </c>
      <c r="B5" s="7">
        <v>2</v>
      </c>
      <c r="C5" s="41">
        <v>3</v>
      </c>
      <c r="D5" s="41">
        <v>4</v>
      </c>
      <c r="E5" s="251">
        <v>5</v>
      </c>
      <c r="F5" s="252"/>
      <c r="G5" s="252"/>
      <c r="H5" s="253"/>
      <c r="I5" s="41">
        <v>6</v>
      </c>
    </row>
    <row r="6" spans="1:11" ht="18.75" x14ac:dyDescent="0.2">
      <c r="A6" s="46" t="s">
        <v>172</v>
      </c>
      <c r="B6" s="47"/>
      <c r="C6" s="48"/>
      <c r="D6" s="49"/>
      <c r="E6" s="49"/>
      <c r="F6" s="50"/>
      <c r="G6" s="49"/>
      <c r="H6" s="50"/>
      <c r="I6" s="51"/>
    </row>
    <row r="7" spans="1:11" ht="17.25" customHeight="1" x14ac:dyDescent="0.2">
      <c r="A7" s="240" t="s">
        <v>50</v>
      </c>
      <c r="B7" s="243" t="s">
        <v>285</v>
      </c>
      <c r="C7" s="234" t="s">
        <v>45</v>
      </c>
      <c r="D7" s="237" t="s">
        <v>88</v>
      </c>
      <c r="E7" s="52" t="s">
        <v>92</v>
      </c>
      <c r="F7" s="53">
        <f>SUM(H7:H11)</f>
        <v>595968.93500000006</v>
      </c>
      <c r="G7" s="8" t="s">
        <v>89</v>
      </c>
      <c r="H7" s="22">
        <f>H22+H27+H37+H42+H47+H52+H62</f>
        <v>230059.935</v>
      </c>
      <c r="I7" s="225" t="s">
        <v>88</v>
      </c>
    </row>
    <row r="8" spans="1:11" ht="18" customHeight="1" x14ac:dyDescent="0.2">
      <c r="A8" s="241"/>
      <c r="B8" s="244"/>
      <c r="C8" s="235"/>
      <c r="D8" s="238"/>
      <c r="E8" s="9"/>
      <c r="F8" s="20"/>
      <c r="G8" s="10" t="s">
        <v>84</v>
      </c>
      <c r="H8" s="21">
        <f t="shared" ref="H8:H16" si="0">H23+H28+H38+H43+H48</f>
        <v>155430</v>
      </c>
      <c r="I8" s="226"/>
      <c r="K8" s="15"/>
    </row>
    <row r="9" spans="1:11" ht="18" customHeight="1" x14ac:dyDescent="0.2">
      <c r="A9" s="241"/>
      <c r="B9" s="244"/>
      <c r="C9" s="235"/>
      <c r="D9" s="238"/>
      <c r="E9" s="9"/>
      <c r="F9" s="20"/>
      <c r="G9" s="10" t="s">
        <v>85</v>
      </c>
      <c r="H9" s="21">
        <f t="shared" si="0"/>
        <v>210479</v>
      </c>
      <c r="I9" s="226"/>
    </row>
    <row r="10" spans="1:11" ht="18" customHeight="1" x14ac:dyDescent="0.2">
      <c r="A10" s="241"/>
      <c r="B10" s="244"/>
      <c r="C10" s="235"/>
      <c r="D10" s="238"/>
      <c r="E10" s="9"/>
      <c r="F10" s="20"/>
      <c r="G10" s="10" t="s">
        <v>124</v>
      </c>
      <c r="H10" s="21">
        <f t="shared" si="0"/>
        <v>0</v>
      </c>
      <c r="I10" s="226"/>
    </row>
    <row r="11" spans="1:11" ht="18" customHeight="1" x14ac:dyDescent="0.2">
      <c r="A11" s="241"/>
      <c r="B11" s="244"/>
      <c r="C11" s="236"/>
      <c r="D11" s="239"/>
      <c r="E11" s="11"/>
      <c r="F11" s="19"/>
      <c r="G11" s="12" t="s">
        <v>125</v>
      </c>
      <c r="H11" s="23">
        <f t="shared" si="0"/>
        <v>0</v>
      </c>
      <c r="I11" s="227"/>
    </row>
    <row r="12" spans="1:11" ht="18" customHeight="1" x14ac:dyDescent="0.2">
      <c r="A12" s="241"/>
      <c r="B12" s="244"/>
      <c r="C12" s="234" t="s">
        <v>350</v>
      </c>
      <c r="D12" s="237" t="s">
        <v>88</v>
      </c>
      <c r="E12" s="52" t="s">
        <v>92</v>
      </c>
      <c r="F12" s="53">
        <f>SUM(H12:H16)</f>
        <v>121.8</v>
      </c>
      <c r="G12" s="8" t="s">
        <v>89</v>
      </c>
      <c r="H12" s="22">
        <f>SUM(H67)</f>
        <v>121.8</v>
      </c>
      <c r="I12" s="225" t="s">
        <v>88</v>
      </c>
    </row>
    <row r="13" spans="1:11" ht="18" customHeight="1" x14ac:dyDescent="0.2">
      <c r="A13" s="241"/>
      <c r="B13" s="244"/>
      <c r="C13" s="235"/>
      <c r="D13" s="238"/>
      <c r="E13" s="9"/>
      <c r="F13" s="20"/>
      <c r="G13" s="10" t="s">
        <v>84</v>
      </c>
      <c r="H13" s="21">
        <v>0</v>
      </c>
      <c r="I13" s="226"/>
    </row>
    <row r="14" spans="1:11" ht="18" customHeight="1" x14ac:dyDescent="0.2">
      <c r="A14" s="241"/>
      <c r="B14" s="244"/>
      <c r="C14" s="235"/>
      <c r="D14" s="238"/>
      <c r="E14" s="9"/>
      <c r="F14" s="20"/>
      <c r="G14" s="10" t="s">
        <v>85</v>
      </c>
      <c r="H14" s="21">
        <v>0</v>
      </c>
      <c r="I14" s="226"/>
    </row>
    <row r="15" spans="1:11" ht="18" customHeight="1" x14ac:dyDescent="0.2">
      <c r="A15" s="241"/>
      <c r="B15" s="244"/>
      <c r="C15" s="235"/>
      <c r="D15" s="238"/>
      <c r="E15" s="9"/>
      <c r="F15" s="20"/>
      <c r="G15" s="10" t="s">
        <v>124</v>
      </c>
      <c r="H15" s="21">
        <f t="shared" si="0"/>
        <v>0</v>
      </c>
      <c r="I15" s="226"/>
    </row>
    <row r="16" spans="1:11" ht="18" customHeight="1" x14ac:dyDescent="0.2">
      <c r="A16" s="241"/>
      <c r="B16" s="244"/>
      <c r="C16" s="236"/>
      <c r="D16" s="239"/>
      <c r="E16" s="11"/>
      <c r="F16" s="19"/>
      <c r="G16" s="12" t="s">
        <v>125</v>
      </c>
      <c r="H16" s="23">
        <f t="shared" si="0"/>
        <v>0</v>
      </c>
      <c r="I16" s="227"/>
    </row>
    <row r="17" spans="1:9" ht="18" customHeight="1" x14ac:dyDescent="0.2">
      <c r="A17" s="241"/>
      <c r="B17" s="244" t="s">
        <v>94</v>
      </c>
      <c r="C17" s="234" t="s">
        <v>44</v>
      </c>
      <c r="D17" s="237" t="s">
        <v>88</v>
      </c>
      <c r="E17" s="52" t="s">
        <v>92</v>
      </c>
      <c r="F17" s="53">
        <f>SUM(H17:H21)</f>
        <v>581790.16999999993</v>
      </c>
      <c r="G17" s="8" t="s">
        <v>89</v>
      </c>
      <c r="H17" s="22">
        <f>H32+H57+H73</f>
        <v>581790.16999999993</v>
      </c>
      <c r="I17" s="225" t="s">
        <v>88</v>
      </c>
    </row>
    <row r="18" spans="1:9" ht="18" customHeight="1" x14ac:dyDescent="0.2">
      <c r="A18" s="241"/>
      <c r="B18" s="244"/>
      <c r="C18" s="235"/>
      <c r="D18" s="238"/>
      <c r="E18" s="9"/>
      <c r="F18" s="20"/>
      <c r="G18" s="10" t="s">
        <v>84</v>
      </c>
      <c r="H18" s="21">
        <v>0</v>
      </c>
      <c r="I18" s="226"/>
    </row>
    <row r="19" spans="1:9" ht="18" customHeight="1" x14ac:dyDescent="0.2">
      <c r="A19" s="241"/>
      <c r="B19" s="244"/>
      <c r="C19" s="235"/>
      <c r="D19" s="238"/>
      <c r="E19" s="9"/>
      <c r="F19" s="20"/>
      <c r="G19" s="10" t="s">
        <v>85</v>
      </c>
      <c r="H19" s="21">
        <v>0</v>
      </c>
      <c r="I19" s="226"/>
    </row>
    <row r="20" spans="1:9" ht="18" customHeight="1" x14ac:dyDescent="0.2">
      <c r="A20" s="241"/>
      <c r="B20" s="244"/>
      <c r="C20" s="235"/>
      <c r="D20" s="238"/>
      <c r="E20" s="9"/>
      <c r="F20" s="20"/>
      <c r="G20" s="10" t="s">
        <v>124</v>
      </c>
      <c r="H20" s="21">
        <v>0</v>
      </c>
      <c r="I20" s="226"/>
    </row>
    <row r="21" spans="1:9" ht="18" customHeight="1" x14ac:dyDescent="0.2">
      <c r="A21" s="242"/>
      <c r="B21" s="245"/>
      <c r="C21" s="236"/>
      <c r="D21" s="239"/>
      <c r="E21" s="11"/>
      <c r="F21" s="19"/>
      <c r="G21" s="12" t="s">
        <v>125</v>
      </c>
      <c r="H21" s="23">
        <v>0</v>
      </c>
      <c r="I21" s="227"/>
    </row>
    <row r="22" spans="1:9" ht="18" customHeight="1" x14ac:dyDescent="0.2">
      <c r="A22" s="228" t="s">
        <v>64</v>
      </c>
      <c r="B22" s="231" t="s">
        <v>316</v>
      </c>
      <c r="C22" s="219" t="s">
        <v>45</v>
      </c>
      <c r="D22" s="219" t="s">
        <v>179</v>
      </c>
      <c r="E22" s="67" t="s">
        <v>92</v>
      </c>
      <c r="F22" s="68">
        <f t="shared" ref="F22" si="1">SUM(H22:H26)</f>
        <v>169000</v>
      </c>
      <c r="G22" s="69" t="s">
        <v>89</v>
      </c>
      <c r="H22" s="70">
        <v>169000</v>
      </c>
      <c r="I22" s="70" t="s">
        <v>88</v>
      </c>
    </row>
    <row r="23" spans="1:9" ht="17.25" customHeight="1" x14ac:dyDescent="0.2">
      <c r="A23" s="229" t="s">
        <v>72</v>
      </c>
      <c r="B23" s="232" t="s">
        <v>91</v>
      </c>
      <c r="C23" s="220"/>
      <c r="D23" s="220"/>
      <c r="E23" s="71"/>
      <c r="F23" s="72"/>
      <c r="G23" s="73" t="s">
        <v>84</v>
      </c>
      <c r="H23" s="74">
        <v>0</v>
      </c>
      <c r="I23" s="74"/>
    </row>
    <row r="24" spans="1:9" ht="18" customHeight="1" x14ac:dyDescent="0.2">
      <c r="A24" s="229" t="s">
        <v>72</v>
      </c>
      <c r="B24" s="232" t="s">
        <v>91</v>
      </c>
      <c r="C24" s="220"/>
      <c r="D24" s="220"/>
      <c r="E24" s="71"/>
      <c r="F24" s="72"/>
      <c r="G24" s="73" t="s">
        <v>85</v>
      </c>
      <c r="H24" s="74">
        <v>0</v>
      </c>
      <c r="I24" s="74"/>
    </row>
    <row r="25" spans="1:9" ht="18" customHeight="1" x14ac:dyDescent="0.2">
      <c r="A25" s="229" t="s">
        <v>72</v>
      </c>
      <c r="B25" s="232" t="s">
        <v>91</v>
      </c>
      <c r="C25" s="220"/>
      <c r="D25" s="220"/>
      <c r="E25" s="71"/>
      <c r="F25" s="72"/>
      <c r="G25" s="73" t="s">
        <v>124</v>
      </c>
      <c r="H25" s="74">
        <f>H24*1.05</f>
        <v>0</v>
      </c>
      <c r="I25" s="74"/>
    </row>
    <row r="26" spans="1:9" ht="37.5" customHeight="1" x14ac:dyDescent="0.2">
      <c r="A26" s="230" t="s">
        <v>72</v>
      </c>
      <c r="B26" s="233" t="s">
        <v>91</v>
      </c>
      <c r="C26" s="221"/>
      <c r="D26" s="221"/>
      <c r="E26" s="75"/>
      <c r="F26" s="76"/>
      <c r="G26" s="77" t="s">
        <v>125</v>
      </c>
      <c r="H26" s="78">
        <f>H25*1.05</f>
        <v>0</v>
      </c>
      <c r="I26" s="78"/>
    </row>
    <row r="27" spans="1:9" ht="18.75" customHeight="1" x14ac:dyDescent="0.2">
      <c r="A27" s="228" t="s">
        <v>135</v>
      </c>
      <c r="B27" s="231" t="s">
        <v>356</v>
      </c>
      <c r="C27" s="219" t="s">
        <v>45</v>
      </c>
      <c r="D27" s="219" t="s">
        <v>180</v>
      </c>
      <c r="E27" s="67" t="s">
        <v>92</v>
      </c>
      <c r="F27" s="68">
        <f t="shared" ref="F27" si="2">SUM(H27:H31)</f>
        <v>210579</v>
      </c>
      <c r="G27" s="69" t="s">
        <v>89</v>
      </c>
      <c r="H27" s="70">
        <v>100</v>
      </c>
      <c r="I27" s="70" t="s">
        <v>88</v>
      </c>
    </row>
    <row r="28" spans="1:9" ht="17.25" customHeight="1" x14ac:dyDescent="0.2">
      <c r="A28" s="229"/>
      <c r="B28" s="232" t="s">
        <v>95</v>
      </c>
      <c r="C28" s="220"/>
      <c r="D28" s="220"/>
      <c r="E28" s="71"/>
      <c r="F28" s="72"/>
      <c r="G28" s="73" t="s">
        <v>84</v>
      </c>
      <c r="H28" s="74">
        <v>0</v>
      </c>
      <c r="I28" s="74"/>
    </row>
    <row r="29" spans="1:9" ht="18" customHeight="1" x14ac:dyDescent="0.2">
      <c r="A29" s="229"/>
      <c r="B29" s="232" t="s">
        <v>95</v>
      </c>
      <c r="C29" s="220"/>
      <c r="D29" s="220"/>
      <c r="E29" s="71"/>
      <c r="F29" s="72"/>
      <c r="G29" s="73" t="s">
        <v>85</v>
      </c>
      <c r="H29" s="74">
        <v>210479</v>
      </c>
      <c r="I29" s="74"/>
    </row>
    <row r="30" spans="1:9" ht="18" customHeight="1" x14ac:dyDescent="0.2">
      <c r="A30" s="229"/>
      <c r="B30" s="232" t="s">
        <v>95</v>
      </c>
      <c r="C30" s="220"/>
      <c r="D30" s="220"/>
      <c r="E30" s="71"/>
      <c r="F30" s="72"/>
      <c r="G30" s="73" t="s">
        <v>124</v>
      </c>
      <c r="H30" s="74">
        <v>0</v>
      </c>
      <c r="I30" s="74"/>
    </row>
    <row r="31" spans="1:9" ht="66" customHeight="1" x14ac:dyDescent="0.2">
      <c r="A31" s="230"/>
      <c r="B31" s="233" t="s">
        <v>95</v>
      </c>
      <c r="C31" s="221"/>
      <c r="D31" s="221"/>
      <c r="E31" s="75"/>
      <c r="F31" s="76"/>
      <c r="G31" s="77" t="s">
        <v>125</v>
      </c>
      <c r="H31" s="78">
        <v>0</v>
      </c>
      <c r="I31" s="78"/>
    </row>
    <row r="32" spans="1:9" ht="16.5" customHeight="1" x14ac:dyDescent="0.2">
      <c r="A32" s="228" t="s">
        <v>136</v>
      </c>
      <c r="B32" s="224" t="s">
        <v>365</v>
      </c>
      <c r="C32" s="219" t="s">
        <v>44</v>
      </c>
      <c r="D32" s="219" t="s">
        <v>10</v>
      </c>
      <c r="E32" s="67" t="s">
        <v>92</v>
      </c>
      <c r="F32" s="68">
        <f t="shared" ref="F32" si="3">SUM(H32:H36)</f>
        <v>101890.17</v>
      </c>
      <c r="G32" s="69" t="s">
        <v>89</v>
      </c>
      <c r="H32" s="70">
        <v>101890.17</v>
      </c>
      <c r="I32" s="246" t="s">
        <v>88</v>
      </c>
    </row>
    <row r="33" spans="1:9" ht="18" customHeight="1" x14ac:dyDescent="0.2">
      <c r="A33" s="229"/>
      <c r="B33" s="220"/>
      <c r="C33" s="220"/>
      <c r="D33" s="220"/>
      <c r="E33" s="71"/>
      <c r="F33" s="72"/>
      <c r="G33" s="73" t="s">
        <v>84</v>
      </c>
      <c r="H33" s="74">
        <v>0</v>
      </c>
      <c r="I33" s="215"/>
    </row>
    <row r="34" spans="1:9" ht="18" customHeight="1" x14ac:dyDescent="0.2">
      <c r="A34" s="229"/>
      <c r="B34" s="220"/>
      <c r="C34" s="220"/>
      <c r="D34" s="220"/>
      <c r="E34" s="71"/>
      <c r="F34" s="72"/>
      <c r="G34" s="73" t="s">
        <v>85</v>
      </c>
      <c r="H34" s="74">
        <v>0</v>
      </c>
      <c r="I34" s="215"/>
    </row>
    <row r="35" spans="1:9" ht="18" customHeight="1" x14ac:dyDescent="0.2">
      <c r="A35" s="229"/>
      <c r="B35" s="220"/>
      <c r="C35" s="220"/>
      <c r="D35" s="220"/>
      <c r="E35" s="71"/>
      <c r="F35" s="72"/>
      <c r="G35" s="73" t="s">
        <v>124</v>
      </c>
      <c r="H35" s="74">
        <f>H34*1.05</f>
        <v>0</v>
      </c>
      <c r="I35" s="215"/>
    </row>
    <row r="36" spans="1:9" ht="18" customHeight="1" x14ac:dyDescent="0.2">
      <c r="A36" s="230"/>
      <c r="B36" s="221"/>
      <c r="C36" s="221"/>
      <c r="D36" s="221"/>
      <c r="E36" s="75"/>
      <c r="F36" s="76"/>
      <c r="G36" s="77" t="s">
        <v>125</v>
      </c>
      <c r="H36" s="78">
        <f>H35*1.05</f>
        <v>0</v>
      </c>
      <c r="I36" s="216"/>
    </row>
    <row r="37" spans="1:9" ht="18" customHeight="1" x14ac:dyDescent="0.2">
      <c r="A37" s="228" t="s">
        <v>282</v>
      </c>
      <c r="B37" s="224" t="s">
        <v>357</v>
      </c>
      <c r="C37" s="219" t="s">
        <v>45</v>
      </c>
      <c r="D37" s="219" t="s">
        <v>393</v>
      </c>
      <c r="E37" s="67" t="s">
        <v>92</v>
      </c>
      <c r="F37" s="68">
        <f t="shared" ref="F37" si="4">SUM(H37:H41)</f>
        <v>0</v>
      </c>
      <c r="G37" s="69" t="s">
        <v>89</v>
      </c>
      <c r="H37" s="70">
        <v>0</v>
      </c>
      <c r="I37" s="70" t="s">
        <v>88</v>
      </c>
    </row>
    <row r="38" spans="1:9" ht="18" customHeight="1" x14ac:dyDescent="0.2">
      <c r="A38" s="229"/>
      <c r="B38" s="220"/>
      <c r="C38" s="220"/>
      <c r="D38" s="220"/>
      <c r="E38" s="71"/>
      <c r="F38" s="72"/>
      <c r="G38" s="73" t="s">
        <v>84</v>
      </c>
      <c r="H38" s="74">
        <v>0</v>
      </c>
      <c r="I38" s="74"/>
    </row>
    <row r="39" spans="1:9" ht="18" customHeight="1" x14ac:dyDescent="0.2">
      <c r="A39" s="229"/>
      <c r="B39" s="220"/>
      <c r="C39" s="220"/>
      <c r="D39" s="220"/>
      <c r="E39" s="71"/>
      <c r="F39" s="72"/>
      <c r="G39" s="73" t="s">
        <v>85</v>
      </c>
      <c r="H39" s="74">
        <v>0</v>
      </c>
      <c r="I39" s="74"/>
    </row>
    <row r="40" spans="1:9" ht="18" customHeight="1" x14ac:dyDescent="0.2">
      <c r="A40" s="229"/>
      <c r="B40" s="220"/>
      <c r="C40" s="220"/>
      <c r="D40" s="220"/>
      <c r="E40" s="71"/>
      <c r="F40" s="72"/>
      <c r="G40" s="73" t="s">
        <v>124</v>
      </c>
      <c r="H40" s="74">
        <f>H39*1.05</f>
        <v>0</v>
      </c>
      <c r="I40" s="74"/>
    </row>
    <row r="41" spans="1:9" ht="67.5" customHeight="1" x14ac:dyDescent="0.2">
      <c r="A41" s="230"/>
      <c r="B41" s="221"/>
      <c r="C41" s="221"/>
      <c r="D41" s="221"/>
      <c r="E41" s="75"/>
      <c r="F41" s="76"/>
      <c r="G41" s="77" t="s">
        <v>125</v>
      </c>
      <c r="H41" s="78">
        <f>H40*1.05</f>
        <v>0</v>
      </c>
      <c r="I41" s="78"/>
    </row>
    <row r="42" spans="1:9" ht="18" customHeight="1" x14ac:dyDescent="0.2">
      <c r="A42" s="228" t="s">
        <v>283</v>
      </c>
      <c r="B42" s="224" t="s">
        <v>358</v>
      </c>
      <c r="C42" s="219" t="s">
        <v>45</v>
      </c>
      <c r="D42" s="219" t="s">
        <v>392</v>
      </c>
      <c r="E42" s="67" t="s">
        <v>92</v>
      </c>
      <c r="F42" s="68">
        <f t="shared" ref="F42" si="5">SUM(H42:H46)</f>
        <v>0</v>
      </c>
      <c r="G42" s="69" t="s">
        <v>89</v>
      </c>
      <c r="H42" s="70">
        <v>0</v>
      </c>
      <c r="I42" s="70" t="s">
        <v>88</v>
      </c>
    </row>
    <row r="43" spans="1:9" ht="18" customHeight="1" x14ac:dyDescent="0.2">
      <c r="A43" s="229"/>
      <c r="B43" s="220"/>
      <c r="C43" s="220"/>
      <c r="D43" s="220"/>
      <c r="E43" s="71"/>
      <c r="F43" s="72"/>
      <c r="G43" s="73" t="s">
        <v>84</v>
      </c>
      <c r="H43" s="74">
        <v>0</v>
      </c>
      <c r="I43" s="74"/>
    </row>
    <row r="44" spans="1:9" ht="18" customHeight="1" x14ac:dyDescent="0.2">
      <c r="A44" s="229"/>
      <c r="B44" s="220"/>
      <c r="C44" s="220"/>
      <c r="D44" s="220"/>
      <c r="E44" s="71"/>
      <c r="F44" s="72"/>
      <c r="G44" s="73" t="s">
        <v>85</v>
      </c>
      <c r="H44" s="74">
        <v>0</v>
      </c>
      <c r="I44" s="74"/>
    </row>
    <row r="45" spans="1:9" ht="18" customHeight="1" x14ac:dyDescent="0.2">
      <c r="A45" s="229"/>
      <c r="B45" s="220"/>
      <c r="C45" s="220"/>
      <c r="D45" s="220"/>
      <c r="E45" s="71"/>
      <c r="F45" s="72"/>
      <c r="G45" s="73" t="s">
        <v>124</v>
      </c>
      <c r="H45" s="74">
        <f>H44*1.05</f>
        <v>0</v>
      </c>
      <c r="I45" s="74"/>
    </row>
    <row r="46" spans="1:9" ht="68.25" customHeight="1" x14ac:dyDescent="0.2">
      <c r="A46" s="230"/>
      <c r="B46" s="221"/>
      <c r="C46" s="221"/>
      <c r="D46" s="221"/>
      <c r="E46" s="75"/>
      <c r="F46" s="76"/>
      <c r="G46" s="77" t="s">
        <v>125</v>
      </c>
      <c r="H46" s="78">
        <f>H45*1.05</f>
        <v>0</v>
      </c>
      <c r="I46" s="78"/>
    </row>
    <row r="47" spans="1:9" ht="18" customHeight="1" x14ac:dyDescent="0.2">
      <c r="A47" s="228" t="s">
        <v>284</v>
      </c>
      <c r="B47" s="231" t="s">
        <v>359</v>
      </c>
      <c r="C47" s="219" t="s">
        <v>45</v>
      </c>
      <c r="D47" s="219" t="s">
        <v>394</v>
      </c>
      <c r="E47" s="67" t="s">
        <v>92</v>
      </c>
      <c r="F47" s="68">
        <f t="shared" ref="F47" si="6">SUM(H47:H51)</f>
        <v>168739.5</v>
      </c>
      <c r="G47" s="69" t="s">
        <v>89</v>
      </c>
      <c r="H47" s="70">
        <v>13309.5</v>
      </c>
      <c r="I47" s="70" t="s">
        <v>88</v>
      </c>
    </row>
    <row r="48" spans="1:9" ht="18" customHeight="1" x14ac:dyDescent="0.2">
      <c r="A48" s="229"/>
      <c r="B48" s="232" t="s">
        <v>95</v>
      </c>
      <c r="C48" s="220"/>
      <c r="D48" s="220"/>
      <c r="E48" s="71"/>
      <c r="F48" s="72"/>
      <c r="G48" s="73" t="s">
        <v>84</v>
      </c>
      <c r="H48" s="74">
        <v>155430</v>
      </c>
      <c r="I48" s="74"/>
    </row>
    <row r="49" spans="1:9" ht="18" customHeight="1" x14ac:dyDescent="0.2">
      <c r="A49" s="229"/>
      <c r="B49" s="232" t="s">
        <v>95</v>
      </c>
      <c r="C49" s="220"/>
      <c r="D49" s="220"/>
      <c r="E49" s="71"/>
      <c r="F49" s="72"/>
      <c r="G49" s="73" t="s">
        <v>85</v>
      </c>
      <c r="H49" s="74">
        <v>0</v>
      </c>
      <c r="I49" s="74"/>
    </row>
    <row r="50" spans="1:9" ht="18" customHeight="1" x14ac:dyDescent="0.2">
      <c r="A50" s="229"/>
      <c r="B50" s="232" t="s">
        <v>95</v>
      </c>
      <c r="C50" s="220"/>
      <c r="D50" s="220"/>
      <c r="E50" s="71"/>
      <c r="F50" s="72"/>
      <c r="G50" s="73" t="s">
        <v>124</v>
      </c>
      <c r="H50" s="74">
        <f>H49*1.05</f>
        <v>0</v>
      </c>
      <c r="I50" s="74"/>
    </row>
    <row r="51" spans="1:9" ht="64.5" customHeight="1" x14ac:dyDescent="0.2">
      <c r="A51" s="230"/>
      <c r="B51" s="233" t="s">
        <v>95</v>
      </c>
      <c r="C51" s="221"/>
      <c r="D51" s="221"/>
      <c r="E51" s="75"/>
      <c r="F51" s="76"/>
      <c r="G51" s="77" t="s">
        <v>125</v>
      </c>
      <c r="H51" s="78">
        <f>H50*1.05</f>
        <v>0</v>
      </c>
      <c r="I51" s="78"/>
    </row>
    <row r="52" spans="1:9" ht="18" customHeight="1" x14ac:dyDescent="0.2">
      <c r="A52" s="228" t="s">
        <v>303</v>
      </c>
      <c r="B52" s="231" t="s">
        <v>366</v>
      </c>
      <c r="C52" s="219" t="s">
        <v>45</v>
      </c>
      <c r="D52" s="219" t="s">
        <v>305</v>
      </c>
      <c r="E52" s="67" t="s">
        <v>92</v>
      </c>
      <c r="F52" s="68">
        <f t="shared" ref="F52" si="7">SUM(H52:H56)</f>
        <v>47572.235000000001</v>
      </c>
      <c r="G52" s="69" t="s">
        <v>89</v>
      </c>
      <c r="H52" s="70">
        <v>47572.235000000001</v>
      </c>
      <c r="I52" s="70" t="s">
        <v>88</v>
      </c>
    </row>
    <row r="53" spans="1:9" ht="18" customHeight="1" x14ac:dyDescent="0.2">
      <c r="A53" s="229"/>
      <c r="B53" s="232" t="s">
        <v>95</v>
      </c>
      <c r="C53" s="220"/>
      <c r="D53" s="220"/>
      <c r="E53" s="71"/>
      <c r="F53" s="72"/>
      <c r="G53" s="73" t="s">
        <v>84</v>
      </c>
      <c r="H53" s="74">
        <v>0</v>
      </c>
      <c r="I53" s="74"/>
    </row>
    <row r="54" spans="1:9" ht="18" customHeight="1" x14ac:dyDescent="0.2">
      <c r="A54" s="229"/>
      <c r="B54" s="232" t="s">
        <v>95</v>
      </c>
      <c r="C54" s="220"/>
      <c r="D54" s="220"/>
      <c r="E54" s="71"/>
      <c r="F54" s="72"/>
      <c r="G54" s="73" t="s">
        <v>85</v>
      </c>
      <c r="H54" s="74">
        <v>0</v>
      </c>
      <c r="I54" s="74"/>
    </row>
    <row r="55" spans="1:9" ht="18" customHeight="1" x14ac:dyDescent="0.2">
      <c r="A55" s="229"/>
      <c r="B55" s="232" t="s">
        <v>95</v>
      </c>
      <c r="C55" s="220"/>
      <c r="D55" s="220"/>
      <c r="E55" s="71"/>
      <c r="F55" s="72"/>
      <c r="G55" s="73" t="s">
        <v>124</v>
      </c>
      <c r="H55" s="74">
        <f>H54*1.05</f>
        <v>0</v>
      </c>
      <c r="I55" s="74"/>
    </row>
    <row r="56" spans="1:9" ht="29.25" customHeight="1" x14ac:dyDescent="0.2">
      <c r="A56" s="230"/>
      <c r="B56" s="233" t="s">
        <v>95</v>
      </c>
      <c r="C56" s="221"/>
      <c r="D56" s="221"/>
      <c r="E56" s="75"/>
      <c r="F56" s="76"/>
      <c r="G56" s="77" t="s">
        <v>125</v>
      </c>
      <c r="H56" s="78">
        <f>H55*1.05</f>
        <v>0</v>
      </c>
      <c r="I56" s="78"/>
    </row>
    <row r="57" spans="1:9" ht="18" customHeight="1" x14ac:dyDescent="0.2">
      <c r="A57" s="228" t="s">
        <v>313</v>
      </c>
      <c r="B57" s="231" t="s">
        <v>314</v>
      </c>
      <c r="C57" s="219" t="s">
        <v>44</v>
      </c>
      <c r="D57" s="219" t="s">
        <v>317</v>
      </c>
      <c r="E57" s="67" t="s">
        <v>92</v>
      </c>
      <c r="F57" s="68">
        <f t="shared" ref="F57" si="8">SUM(H57:H61)</f>
        <v>129900</v>
      </c>
      <c r="G57" s="69" t="s">
        <v>89</v>
      </c>
      <c r="H57" s="70">
        <v>129900</v>
      </c>
      <c r="I57" s="70" t="s">
        <v>88</v>
      </c>
    </row>
    <row r="58" spans="1:9" ht="18" customHeight="1" x14ac:dyDescent="0.2">
      <c r="A58" s="229"/>
      <c r="B58" s="232" t="s">
        <v>95</v>
      </c>
      <c r="C58" s="220"/>
      <c r="D58" s="220"/>
      <c r="E58" s="71"/>
      <c r="F58" s="72"/>
      <c r="G58" s="73" t="s">
        <v>84</v>
      </c>
      <c r="H58" s="74">
        <v>0</v>
      </c>
      <c r="I58" s="74"/>
    </row>
    <row r="59" spans="1:9" ht="18" customHeight="1" x14ac:dyDescent="0.2">
      <c r="A59" s="229"/>
      <c r="B59" s="232" t="s">
        <v>95</v>
      </c>
      <c r="C59" s="220"/>
      <c r="D59" s="220"/>
      <c r="E59" s="71"/>
      <c r="F59" s="72"/>
      <c r="G59" s="73" t="s">
        <v>85</v>
      </c>
      <c r="H59" s="74">
        <v>0</v>
      </c>
      <c r="I59" s="74"/>
    </row>
    <row r="60" spans="1:9" ht="18" customHeight="1" x14ac:dyDescent="0.2">
      <c r="A60" s="229"/>
      <c r="B60" s="232" t="s">
        <v>95</v>
      </c>
      <c r="C60" s="220"/>
      <c r="D60" s="220"/>
      <c r="E60" s="71"/>
      <c r="F60" s="72"/>
      <c r="G60" s="73" t="s">
        <v>124</v>
      </c>
      <c r="H60" s="74">
        <f>H59*1.05</f>
        <v>0</v>
      </c>
      <c r="I60" s="74"/>
    </row>
    <row r="61" spans="1:9" ht="18" customHeight="1" x14ac:dyDescent="0.2">
      <c r="A61" s="230"/>
      <c r="B61" s="233" t="s">
        <v>95</v>
      </c>
      <c r="C61" s="221"/>
      <c r="D61" s="221"/>
      <c r="E61" s="75"/>
      <c r="F61" s="76"/>
      <c r="G61" s="77" t="s">
        <v>125</v>
      </c>
      <c r="H61" s="78">
        <f>H60*1.05</f>
        <v>0</v>
      </c>
      <c r="I61" s="78"/>
    </row>
    <row r="62" spans="1:9" ht="18" customHeight="1" x14ac:dyDescent="0.2">
      <c r="A62" s="228" t="s">
        <v>376</v>
      </c>
      <c r="B62" s="231" t="s">
        <v>378</v>
      </c>
      <c r="C62" s="219" t="s">
        <v>45</v>
      </c>
      <c r="D62" s="219" t="s">
        <v>317</v>
      </c>
      <c r="E62" s="67" t="s">
        <v>92</v>
      </c>
      <c r="F62" s="68">
        <f t="shared" ref="F62" si="9">SUM(H62:H66)</f>
        <v>78.2</v>
      </c>
      <c r="G62" s="69" t="s">
        <v>89</v>
      </c>
      <c r="H62" s="70">
        <v>78.2</v>
      </c>
      <c r="I62" s="70" t="s">
        <v>88</v>
      </c>
    </row>
    <row r="63" spans="1:9" ht="18" customHeight="1" x14ac:dyDescent="0.2">
      <c r="A63" s="229"/>
      <c r="B63" s="232" t="s">
        <v>95</v>
      </c>
      <c r="C63" s="220"/>
      <c r="D63" s="220"/>
      <c r="E63" s="71"/>
      <c r="F63" s="72"/>
      <c r="G63" s="73" t="s">
        <v>84</v>
      </c>
      <c r="H63" s="74">
        <v>0</v>
      </c>
      <c r="I63" s="74"/>
    </row>
    <row r="64" spans="1:9" ht="18" customHeight="1" x14ac:dyDescent="0.2">
      <c r="A64" s="229"/>
      <c r="B64" s="232" t="s">
        <v>95</v>
      </c>
      <c r="C64" s="220"/>
      <c r="D64" s="220"/>
      <c r="E64" s="71"/>
      <c r="F64" s="72"/>
      <c r="G64" s="73" t="s">
        <v>85</v>
      </c>
      <c r="H64" s="74">
        <v>0</v>
      </c>
      <c r="I64" s="74"/>
    </row>
    <row r="65" spans="1:9" ht="18" customHeight="1" x14ac:dyDescent="0.2">
      <c r="A65" s="229"/>
      <c r="B65" s="232" t="s">
        <v>95</v>
      </c>
      <c r="C65" s="220"/>
      <c r="D65" s="220"/>
      <c r="E65" s="71"/>
      <c r="F65" s="72"/>
      <c r="G65" s="73" t="s">
        <v>124</v>
      </c>
      <c r="H65" s="74">
        <f>H64*1.05</f>
        <v>0</v>
      </c>
      <c r="I65" s="74"/>
    </row>
    <row r="66" spans="1:9" ht="20.25" customHeight="1" x14ac:dyDescent="0.2">
      <c r="A66" s="230"/>
      <c r="B66" s="233" t="s">
        <v>95</v>
      </c>
      <c r="C66" s="221"/>
      <c r="D66" s="221"/>
      <c r="E66" s="75"/>
      <c r="F66" s="76"/>
      <c r="G66" s="77" t="s">
        <v>125</v>
      </c>
      <c r="H66" s="78">
        <f>H65*1.05</f>
        <v>0</v>
      </c>
      <c r="I66" s="78"/>
    </row>
    <row r="67" spans="1:9" ht="20.25" customHeight="1" x14ac:dyDescent="0.2">
      <c r="A67" s="228" t="s">
        <v>377</v>
      </c>
      <c r="B67" s="231" t="s">
        <v>380</v>
      </c>
      <c r="C67" s="234" t="s">
        <v>350</v>
      </c>
      <c r="D67" s="219" t="s">
        <v>317</v>
      </c>
      <c r="E67" s="67" t="s">
        <v>92</v>
      </c>
      <c r="F67" s="68">
        <f t="shared" ref="F67" si="10">SUM(H67:H71)</f>
        <v>121.8</v>
      </c>
      <c r="G67" s="69" t="s">
        <v>89</v>
      </c>
      <c r="H67" s="70">
        <v>121.8</v>
      </c>
      <c r="I67" s="70" t="s">
        <v>88</v>
      </c>
    </row>
    <row r="68" spans="1:9" ht="20.25" customHeight="1" x14ac:dyDescent="0.2">
      <c r="A68" s="229"/>
      <c r="B68" s="232" t="s">
        <v>95</v>
      </c>
      <c r="C68" s="235"/>
      <c r="D68" s="220"/>
      <c r="E68" s="71"/>
      <c r="F68" s="72"/>
      <c r="G68" s="73" t="s">
        <v>84</v>
      </c>
      <c r="H68" s="74">
        <v>0</v>
      </c>
      <c r="I68" s="74"/>
    </row>
    <row r="69" spans="1:9" ht="20.25" customHeight="1" x14ac:dyDescent="0.2">
      <c r="A69" s="229"/>
      <c r="B69" s="232" t="s">
        <v>95</v>
      </c>
      <c r="C69" s="235"/>
      <c r="D69" s="220"/>
      <c r="E69" s="71"/>
      <c r="F69" s="72"/>
      <c r="G69" s="73" t="s">
        <v>85</v>
      </c>
      <c r="H69" s="74">
        <v>0</v>
      </c>
      <c r="I69" s="74"/>
    </row>
    <row r="70" spans="1:9" ht="20.25" customHeight="1" x14ac:dyDescent="0.2">
      <c r="A70" s="229"/>
      <c r="B70" s="232" t="s">
        <v>95</v>
      </c>
      <c r="C70" s="235"/>
      <c r="D70" s="220"/>
      <c r="E70" s="71"/>
      <c r="F70" s="72"/>
      <c r="G70" s="73" t="s">
        <v>124</v>
      </c>
      <c r="H70" s="74">
        <f>H69*1.05</f>
        <v>0</v>
      </c>
      <c r="I70" s="74"/>
    </row>
    <row r="71" spans="1:9" ht="20.25" customHeight="1" x14ac:dyDescent="0.2">
      <c r="A71" s="230"/>
      <c r="B71" s="233" t="s">
        <v>95</v>
      </c>
      <c r="C71" s="236"/>
      <c r="D71" s="221"/>
      <c r="E71" s="75"/>
      <c r="F71" s="76"/>
      <c r="G71" s="77" t="s">
        <v>125</v>
      </c>
      <c r="H71" s="78">
        <f>H70*1.05</f>
        <v>0</v>
      </c>
      <c r="I71" s="78"/>
    </row>
    <row r="72" spans="1:9" ht="18" customHeight="1" x14ac:dyDescent="0.2">
      <c r="A72" s="228" t="s">
        <v>400</v>
      </c>
      <c r="B72" s="231" t="s">
        <v>401</v>
      </c>
      <c r="C72" s="219" t="s">
        <v>44</v>
      </c>
      <c r="D72" s="219" t="s">
        <v>317</v>
      </c>
      <c r="E72" s="67" t="s">
        <v>92</v>
      </c>
      <c r="F72" s="68">
        <f t="shared" ref="F72" si="11">SUM(H72:H76)</f>
        <v>350000</v>
      </c>
      <c r="G72" s="69" t="s">
        <v>89</v>
      </c>
      <c r="H72" s="70">
        <v>0</v>
      </c>
      <c r="I72" s="70" t="s">
        <v>88</v>
      </c>
    </row>
    <row r="73" spans="1:9" ht="18" customHeight="1" x14ac:dyDescent="0.2">
      <c r="A73" s="229"/>
      <c r="B73" s="232" t="s">
        <v>95</v>
      </c>
      <c r="C73" s="220"/>
      <c r="D73" s="220"/>
      <c r="E73" s="71"/>
      <c r="F73" s="72"/>
      <c r="G73" s="73" t="s">
        <v>84</v>
      </c>
      <c r="H73" s="74">
        <v>350000</v>
      </c>
      <c r="I73" s="74"/>
    </row>
    <row r="74" spans="1:9" ht="18" customHeight="1" x14ac:dyDescent="0.2">
      <c r="A74" s="229"/>
      <c r="B74" s="232" t="s">
        <v>95</v>
      </c>
      <c r="C74" s="220"/>
      <c r="D74" s="220"/>
      <c r="E74" s="71"/>
      <c r="F74" s="72"/>
      <c r="G74" s="73" t="s">
        <v>85</v>
      </c>
      <c r="H74" s="74">
        <v>0</v>
      </c>
      <c r="I74" s="74"/>
    </row>
    <row r="75" spans="1:9" ht="18" customHeight="1" x14ac:dyDescent="0.2">
      <c r="A75" s="229"/>
      <c r="B75" s="232" t="s">
        <v>95</v>
      </c>
      <c r="C75" s="220"/>
      <c r="D75" s="220"/>
      <c r="E75" s="71"/>
      <c r="F75" s="72"/>
      <c r="G75" s="73" t="s">
        <v>124</v>
      </c>
      <c r="H75" s="74">
        <f>H74*1.05</f>
        <v>0</v>
      </c>
      <c r="I75" s="74"/>
    </row>
    <row r="76" spans="1:9" ht="37.5" customHeight="1" x14ac:dyDescent="0.2">
      <c r="A76" s="230"/>
      <c r="B76" s="233" t="s">
        <v>95</v>
      </c>
      <c r="C76" s="221"/>
      <c r="D76" s="221"/>
      <c r="E76" s="75"/>
      <c r="F76" s="76"/>
      <c r="G76" s="77" t="s">
        <v>125</v>
      </c>
      <c r="H76" s="78">
        <f>H75*1.05</f>
        <v>0</v>
      </c>
      <c r="I76" s="78"/>
    </row>
    <row r="77" spans="1:9" ht="17.25" customHeight="1" x14ac:dyDescent="0.2">
      <c r="A77" s="163" t="s">
        <v>70</v>
      </c>
      <c r="B77" s="243" t="s">
        <v>385</v>
      </c>
      <c r="C77" s="234" t="s">
        <v>45</v>
      </c>
      <c r="D77" s="234"/>
      <c r="E77" s="52" t="s">
        <v>92</v>
      </c>
      <c r="F77" s="53">
        <f t="shared" ref="F77" si="12">SUM(H77:H81)</f>
        <v>11257.21</v>
      </c>
      <c r="G77" s="8" t="s">
        <v>89</v>
      </c>
      <c r="H77" s="70">
        <f>H87</f>
        <v>3657.25</v>
      </c>
      <c r="I77" s="225" t="s">
        <v>88</v>
      </c>
    </row>
    <row r="78" spans="1:9" ht="17.25" customHeight="1" x14ac:dyDescent="0.2">
      <c r="A78" s="164"/>
      <c r="B78" s="244"/>
      <c r="C78" s="235"/>
      <c r="D78" s="235"/>
      <c r="E78" s="9"/>
      <c r="F78" s="20"/>
      <c r="G78" s="10" t="s">
        <v>84</v>
      </c>
      <c r="H78" s="74">
        <f>H88</f>
        <v>1906.8</v>
      </c>
      <c r="I78" s="226"/>
    </row>
    <row r="79" spans="1:9" ht="17.25" customHeight="1" x14ac:dyDescent="0.2">
      <c r="A79" s="248"/>
      <c r="B79" s="244"/>
      <c r="C79" s="235"/>
      <c r="D79" s="235"/>
      <c r="E79" s="9"/>
      <c r="F79" s="20"/>
      <c r="G79" s="10" t="s">
        <v>85</v>
      </c>
      <c r="H79" s="74">
        <f>H89</f>
        <v>1897.72</v>
      </c>
      <c r="I79" s="226"/>
    </row>
    <row r="80" spans="1:9" ht="17.25" customHeight="1" x14ac:dyDescent="0.2">
      <c r="A80" s="248"/>
      <c r="B80" s="244"/>
      <c r="C80" s="235"/>
      <c r="D80" s="235"/>
      <c r="E80" s="9"/>
      <c r="F80" s="20"/>
      <c r="G80" s="10" t="s">
        <v>124</v>
      </c>
      <c r="H80" s="74">
        <f>SUM(H90)</f>
        <v>1897.72</v>
      </c>
      <c r="I80" s="226"/>
    </row>
    <row r="81" spans="1:9" ht="17.25" customHeight="1" x14ac:dyDescent="0.2">
      <c r="A81" s="248"/>
      <c r="B81" s="244"/>
      <c r="C81" s="236"/>
      <c r="D81" s="236"/>
      <c r="E81" s="11"/>
      <c r="F81" s="19"/>
      <c r="G81" s="12" t="s">
        <v>125</v>
      </c>
      <c r="H81" s="78">
        <f>H91</f>
        <v>1897.72</v>
      </c>
      <c r="I81" s="227"/>
    </row>
    <row r="82" spans="1:9" ht="18" customHeight="1" x14ac:dyDescent="0.2">
      <c r="A82" s="248"/>
      <c r="B82" s="244"/>
      <c r="C82" s="234" t="s">
        <v>350</v>
      </c>
      <c r="D82" s="234"/>
      <c r="E82" s="52" t="s">
        <v>92</v>
      </c>
      <c r="F82" s="53">
        <f t="shared" ref="F82" si="13">SUM(H82:H86)</f>
        <v>500</v>
      </c>
      <c r="G82" s="8" t="s">
        <v>89</v>
      </c>
      <c r="H82" s="70">
        <f>H92</f>
        <v>500</v>
      </c>
      <c r="I82" s="225" t="s">
        <v>88</v>
      </c>
    </row>
    <row r="83" spans="1:9" ht="18" customHeight="1" x14ac:dyDescent="0.2">
      <c r="A83" s="248"/>
      <c r="B83" s="244"/>
      <c r="C83" s="235"/>
      <c r="D83" s="235"/>
      <c r="E83" s="9"/>
      <c r="F83" s="20"/>
      <c r="G83" s="10" t="s">
        <v>84</v>
      </c>
      <c r="H83" s="74">
        <v>0</v>
      </c>
      <c r="I83" s="226"/>
    </row>
    <row r="84" spans="1:9" ht="18" customHeight="1" x14ac:dyDescent="0.2">
      <c r="A84" s="248"/>
      <c r="B84" s="244"/>
      <c r="C84" s="235"/>
      <c r="D84" s="235"/>
      <c r="E84" s="9"/>
      <c r="F84" s="20"/>
      <c r="G84" s="10" t="s">
        <v>85</v>
      </c>
      <c r="H84" s="74">
        <v>0</v>
      </c>
      <c r="I84" s="226"/>
    </row>
    <row r="85" spans="1:9" ht="18" customHeight="1" x14ac:dyDescent="0.2">
      <c r="A85" s="248"/>
      <c r="B85" s="244"/>
      <c r="C85" s="235"/>
      <c r="D85" s="235"/>
      <c r="E85" s="9"/>
      <c r="F85" s="20"/>
      <c r="G85" s="10" t="s">
        <v>124</v>
      </c>
      <c r="H85" s="74">
        <v>0</v>
      </c>
      <c r="I85" s="226"/>
    </row>
    <row r="86" spans="1:9" ht="18" customHeight="1" x14ac:dyDescent="0.2">
      <c r="A86" s="249"/>
      <c r="B86" s="245"/>
      <c r="C86" s="236"/>
      <c r="D86" s="236"/>
      <c r="E86" s="11"/>
      <c r="F86" s="19"/>
      <c r="G86" s="12" t="s">
        <v>125</v>
      </c>
      <c r="H86" s="78">
        <v>0</v>
      </c>
      <c r="I86" s="227"/>
    </row>
    <row r="87" spans="1:9" ht="18" customHeight="1" x14ac:dyDescent="0.2">
      <c r="A87" s="248" t="s">
        <v>71</v>
      </c>
      <c r="B87" s="266" t="s">
        <v>360</v>
      </c>
      <c r="C87" s="234" t="s">
        <v>45</v>
      </c>
      <c r="D87" s="234" t="s">
        <v>114</v>
      </c>
      <c r="E87" s="52" t="s">
        <v>92</v>
      </c>
      <c r="F87" s="53">
        <f t="shared" ref="F87" si="14">SUM(H87:H91)</f>
        <v>11257.21</v>
      </c>
      <c r="G87" s="8" t="s">
        <v>89</v>
      </c>
      <c r="H87" s="70">
        <v>3657.25</v>
      </c>
      <c r="I87" s="225" t="s">
        <v>88</v>
      </c>
    </row>
    <row r="88" spans="1:9" ht="18" customHeight="1" x14ac:dyDescent="0.2">
      <c r="A88" s="248"/>
      <c r="B88" s="267" t="s">
        <v>113</v>
      </c>
      <c r="C88" s="235"/>
      <c r="D88" s="235"/>
      <c r="E88" s="9"/>
      <c r="F88" s="20"/>
      <c r="G88" s="10" t="s">
        <v>84</v>
      </c>
      <c r="H88" s="74">
        <v>1906.8</v>
      </c>
      <c r="I88" s="226"/>
    </row>
    <row r="89" spans="1:9" ht="18" customHeight="1" x14ac:dyDescent="0.2">
      <c r="A89" s="248"/>
      <c r="B89" s="267" t="s">
        <v>113</v>
      </c>
      <c r="C89" s="235"/>
      <c r="D89" s="235"/>
      <c r="E89" s="9"/>
      <c r="F89" s="20"/>
      <c r="G89" s="10" t="s">
        <v>85</v>
      </c>
      <c r="H89" s="74">
        <v>1897.72</v>
      </c>
      <c r="I89" s="226"/>
    </row>
    <row r="90" spans="1:9" ht="18" customHeight="1" x14ac:dyDescent="0.2">
      <c r="A90" s="248"/>
      <c r="B90" s="267" t="s">
        <v>113</v>
      </c>
      <c r="C90" s="235"/>
      <c r="D90" s="235"/>
      <c r="E90" s="9"/>
      <c r="F90" s="20"/>
      <c r="G90" s="10" t="s">
        <v>124</v>
      </c>
      <c r="H90" s="74">
        <v>1897.72</v>
      </c>
      <c r="I90" s="226"/>
    </row>
    <row r="91" spans="1:9" ht="39" customHeight="1" x14ac:dyDescent="0.2">
      <c r="A91" s="249"/>
      <c r="B91" s="268" t="s">
        <v>113</v>
      </c>
      <c r="C91" s="236"/>
      <c r="D91" s="236"/>
      <c r="E91" s="11"/>
      <c r="F91" s="19"/>
      <c r="G91" s="12" t="s">
        <v>125</v>
      </c>
      <c r="H91" s="78">
        <v>1897.72</v>
      </c>
      <c r="I91" s="227"/>
    </row>
    <row r="92" spans="1:9" ht="18" customHeight="1" x14ac:dyDescent="0.2">
      <c r="A92" s="248" t="s">
        <v>143</v>
      </c>
      <c r="B92" s="196" t="s">
        <v>361</v>
      </c>
      <c r="C92" s="234" t="s">
        <v>35</v>
      </c>
      <c r="D92" s="234" t="s">
        <v>249</v>
      </c>
      <c r="E92" s="52" t="s">
        <v>92</v>
      </c>
      <c r="F92" s="53">
        <f t="shared" ref="F92" si="15">SUM(H92:H96)</f>
        <v>500</v>
      </c>
      <c r="G92" s="8" t="s">
        <v>89</v>
      </c>
      <c r="H92" s="70">
        <v>500</v>
      </c>
      <c r="I92" s="225" t="s">
        <v>88</v>
      </c>
    </row>
    <row r="93" spans="1:9" ht="18" customHeight="1" x14ac:dyDescent="0.2">
      <c r="A93" s="248"/>
      <c r="B93" s="197" t="s">
        <v>113</v>
      </c>
      <c r="C93" s="235"/>
      <c r="D93" s="235"/>
      <c r="E93" s="9"/>
      <c r="F93" s="20"/>
      <c r="G93" s="10" t="s">
        <v>84</v>
      </c>
      <c r="H93" s="74">
        <v>0</v>
      </c>
      <c r="I93" s="226"/>
    </row>
    <row r="94" spans="1:9" ht="18" customHeight="1" x14ac:dyDescent="0.2">
      <c r="A94" s="248"/>
      <c r="B94" s="197" t="s">
        <v>113</v>
      </c>
      <c r="C94" s="235"/>
      <c r="D94" s="235"/>
      <c r="E94" s="9"/>
      <c r="F94" s="20"/>
      <c r="G94" s="10" t="s">
        <v>85</v>
      </c>
      <c r="H94" s="74">
        <v>0</v>
      </c>
      <c r="I94" s="226"/>
    </row>
    <row r="95" spans="1:9" ht="18" customHeight="1" x14ac:dyDescent="0.2">
      <c r="A95" s="248"/>
      <c r="B95" s="197" t="s">
        <v>113</v>
      </c>
      <c r="C95" s="235"/>
      <c r="D95" s="235"/>
      <c r="E95" s="9"/>
      <c r="F95" s="20"/>
      <c r="G95" s="10" t="s">
        <v>124</v>
      </c>
      <c r="H95" s="74">
        <v>0</v>
      </c>
      <c r="I95" s="226"/>
    </row>
    <row r="96" spans="1:9" ht="25.5" customHeight="1" x14ac:dyDescent="0.2">
      <c r="A96" s="249"/>
      <c r="B96" s="198" t="s">
        <v>113</v>
      </c>
      <c r="C96" s="236"/>
      <c r="D96" s="236"/>
      <c r="E96" s="11"/>
      <c r="F96" s="19"/>
      <c r="G96" s="12" t="s">
        <v>125</v>
      </c>
      <c r="H96" s="78">
        <f>H95*1.05</f>
        <v>0</v>
      </c>
      <c r="I96" s="227"/>
    </row>
    <row r="97" spans="1:9" ht="18" customHeight="1" x14ac:dyDescent="0.2">
      <c r="A97" s="240" t="s">
        <v>51</v>
      </c>
      <c r="B97" s="243" t="s">
        <v>386</v>
      </c>
      <c r="C97" s="234" t="s">
        <v>35</v>
      </c>
      <c r="D97" s="234"/>
      <c r="E97" s="52" t="s">
        <v>92</v>
      </c>
      <c r="F97" s="53">
        <f t="shared" ref="F97" si="16">SUM(H97:H101)</f>
        <v>5724209</v>
      </c>
      <c r="G97" s="8" t="s">
        <v>89</v>
      </c>
      <c r="H97" s="22">
        <f>H122+H132</f>
        <v>1205967</v>
      </c>
      <c r="I97" s="225" t="s">
        <v>88</v>
      </c>
    </row>
    <row r="98" spans="1:9" ht="18" customHeight="1" x14ac:dyDescent="0.2">
      <c r="A98" s="241"/>
      <c r="B98" s="244"/>
      <c r="C98" s="235"/>
      <c r="D98" s="235"/>
      <c r="E98" s="9"/>
      <c r="F98" s="20"/>
      <c r="G98" s="10" t="s">
        <v>84</v>
      </c>
      <c r="H98" s="21">
        <f t="shared" ref="H98:H101" si="17">H123+H133</f>
        <v>1205967</v>
      </c>
      <c r="I98" s="226"/>
    </row>
    <row r="99" spans="1:9" ht="17.25" customHeight="1" x14ac:dyDescent="0.2">
      <c r="A99" s="241"/>
      <c r="B99" s="244"/>
      <c r="C99" s="235"/>
      <c r="D99" s="235"/>
      <c r="E99" s="9"/>
      <c r="F99" s="20"/>
      <c r="G99" s="10" t="s">
        <v>85</v>
      </c>
      <c r="H99" s="21">
        <f t="shared" si="17"/>
        <v>1205967</v>
      </c>
      <c r="I99" s="226"/>
    </row>
    <row r="100" spans="1:9" ht="18" customHeight="1" x14ac:dyDescent="0.2">
      <c r="A100" s="241"/>
      <c r="B100" s="244"/>
      <c r="C100" s="235"/>
      <c r="D100" s="235"/>
      <c r="E100" s="9"/>
      <c r="F100" s="20"/>
      <c r="G100" s="10" t="s">
        <v>124</v>
      </c>
      <c r="H100" s="21">
        <f t="shared" si="17"/>
        <v>1053154</v>
      </c>
      <c r="I100" s="226"/>
    </row>
    <row r="101" spans="1:9" ht="18" customHeight="1" x14ac:dyDescent="0.2">
      <c r="A101" s="241"/>
      <c r="B101" s="244"/>
      <c r="C101" s="236"/>
      <c r="D101" s="236"/>
      <c r="E101" s="11"/>
      <c r="F101" s="19"/>
      <c r="G101" s="12" t="s">
        <v>125</v>
      </c>
      <c r="H101" s="23">
        <f t="shared" si="17"/>
        <v>1053154</v>
      </c>
      <c r="I101" s="227"/>
    </row>
    <row r="102" spans="1:9" ht="21" customHeight="1" x14ac:dyDescent="0.2">
      <c r="A102" s="241" t="s">
        <v>0</v>
      </c>
      <c r="B102" s="244" t="s">
        <v>68</v>
      </c>
      <c r="C102" s="234" t="s">
        <v>44</v>
      </c>
      <c r="D102" s="234"/>
      <c r="E102" s="52" t="s">
        <v>92</v>
      </c>
      <c r="F102" s="53">
        <f t="shared" ref="F102" si="18">SUM(H102:H106)</f>
        <v>1921814.0459175564</v>
      </c>
      <c r="G102" s="8" t="s">
        <v>89</v>
      </c>
      <c r="H102" s="22">
        <f>H112</f>
        <v>347799.90899999999</v>
      </c>
      <c r="I102" s="225" t="s">
        <v>88</v>
      </c>
    </row>
    <row r="103" spans="1:9" ht="18" customHeight="1" x14ac:dyDescent="0.2">
      <c r="A103" s="241"/>
      <c r="B103" s="244"/>
      <c r="C103" s="235"/>
      <c r="D103" s="235"/>
      <c r="E103" s="9"/>
      <c r="F103" s="20"/>
      <c r="G103" s="10" t="s">
        <v>84</v>
      </c>
      <c r="H103" s="21">
        <f t="shared" ref="H103:H106" si="19">H113</f>
        <v>365189.90444999997</v>
      </c>
      <c r="I103" s="226"/>
    </row>
    <row r="104" spans="1:9" ht="18" customHeight="1" x14ac:dyDescent="0.2">
      <c r="A104" s="241"/>
      <c r="B104" s="244"/>
      <c r="C104" s="235"/>
      <c r="D104" s="235"/>
      <c r="E104" s="9"/>
      <c r="F104" s="20"/>
      <c r="G104" s="10" t="s">
        <v>85</v>
      </c>
      <c r="H104" s="21">
        <f t="shared" si="19"/>
        <v>383449.39967249997</v>
      </c>
      <c r="I104" s="226"/>
    </row>
    <row r="105" spans="1:9" ht="18" customHeight="1" x14ac:dyDescent="0.2">
      <c r="A105" s="241"/>
      <c r="B105" s="244"/>
      <c r="C105" s="235"/>
      <c r="D105" s="235"/>
      <c r="E105" s="9"/>
      <c r="F105" s="20"/>
      <c r="G105" s="10" t="s">
        <v>124</v>
      </c>
      <c r="H105" s="21">
        <f t="shared" si="19"/>
        <v>402621.86965612497</v>
      </c>
      <c r="I105" s="226"/>
    </row>
    <row r="106" spans="1:9" ht="18" customHeight="1" x14ac:dyDescent="0.2">
      <c r="A106" s="241"/>
      <c r="B106" s="244"/>
      <c r="C106" s="236"/>
      <c r="D106" s="236"/>
      <c r="E106" s="11"/>
      <c r="F106" s="19"/>
      <c r="G106" s="12" t="s">
        <v>125</v>
      </c>
      <c r="H106" s="23">
        <f t="shared" si="19"/>
        <v>422752.96313893126</v>
      </c>
      <c r="I106" s="227"/>
    </row>
    <row r="107" spans="1:9" ht="18" customHeight="1" x14ac:dyDescent="0.2">
      <c r="A107" s="241" t="s">
        <v>0</v>
      </c>
      <c r="B107" s="244" t="s">
        <v>68</v>
      </c>
      <c r="C107" s="234" t="s">
        <v>45</v>
      </c>
      <c r="D107" s="234"/>
      <c r="E107" s="52" t="s">
        <v>92</v>
      </c>
      <c r="F107" s="53">
        <f t="shared" ref="F107" si="20">SUM(H107:H111)</f>
        <v>2579808.426</v>
      </c>
      <c r="G107" s="8" t="s">
        <v>89</v>
      </c>
      <c r="H107" s="22">
        <f>H117+H137+H127+H142</f>
        <v>629131.47600000002</v>
      </c>
      <c r="I107" s="225" t="s">
        <v>88</v>
      </c>
    </row>
    <row r="108" spans="1:9" ht="18" customHeight="1" x14ac:dyDescent="0.2">
      <c r="A108" s="258"/>
      <c r="B108" s="235"/>
      <c r="C108" s="235"/>
      <c r="D108" s="235"/>
      <c r="E108" s="9"/>
      <c r="F108" s="20"/>
      <c r="G108" s="10" t="s">
        <v>84</v>
      </c>
      <c r="H108" s="21">
        <f t="shared" ref="H108:H111" si="21">H118+H138+H128</f>
        <v>647012.6</v>
      </c>
      <c r="I108" s="226"/>
    </row>
    <row r="109" spans="1:9" ht="18" customHeight="1" x14ac:dyDescent="0.2">
      <c r="A109" s="258"/>
      <c r="B109" s="235"/>
      <c r="C109" s="235"/>
      <c r="D109" s="235"/>
      <c r="E109" s="9"/>
      <c r="F109" s="20"/>
      <c r="G109" s="10" t="s">
        <v>85</v>
      </c>
      <c r="H109" s="21">
        <f t="shared" si="21"/>
        <v>643931.44999999995</v>
      </c>
      <c r="I109" s="226"/>
    </row>
    <row r="110" spans="1:9" ht="18" customHeight="1" x14ac:dyDescent="0.2">
      <c r="A110" s="258"/>
      <c r="B110" s="235"/>
      <c r="C110" s="235"/>
      <c r="D110" s="235"/>
      <c r="E110" s="9"/>
      <c r="F110" s="20"/>
      <c r="G110" s="10" t="s">
        <v>124</v>
      </c>
      <c r="H110" s="21">
        <f t="shared" si="21"/>
        <v>329866.45</v>
      </c>
      <c r="I110" s="226"/>
    </row>
    <row r="111" spans="1:9" ht="18" customHeight="1" x14ac:dyDescent="0.2">
      <c r="A111" s="259"/>
      <c r="B111" s="236"/>
      <c r="C111" s="236"/>
      <c r="D111" s="236"/>
      <c r="E111" s="11"/>
      <c r="F111" s="19"/>
      <c r="G111" s="12" t="s">
        <v>125</v>
      </c>
      <c r="H111" s="23">
        <f t="shared" si="21"/>
        <v>329866.45</v>
      </c>
      <c r="I111" s="227"/>
    </row>
    <row r="112" spans="1:9" ht="18" customHeight="1" x14ac:dyDescent="0.2">
      <c r="A112" s="243" t="s">
        <v>369</v>
      </c>
      <c r="B112" s="243" t="s">
        <v>12</v>
      </c>
      <c r="C112" s="234" t="s">
        <v>44</v>
      </c>
      <c r="D112" s="234" t="s">
        <v>115</v>
      </c>
      <c r="E112" s="52" t="s">
        <v>92</v>
      </c>
      <c r="F112" s="53">
        <f t="shared" ref="F112" si="22">SUM(H112:H116)</f>
        <v>1921814.0459175564</v>
      </c>
      <c r="G112" s="8" t="s">
        <v>89</v>
      </c>
      <c r="H112" s="70">
        <v>347799.90899999999</v>
      </c>
      <c r="I112" s="225" t="s">
        <v>88</v>
      </c>
    </row>
    <row r="113" spans="1:9" ht="18" customHeight="1" x14ac:dyDescent="0.2">
      <c r="A113" s="244"/>
      <c r="B113" s="244"/>
      <c r="C113" s="235"/>
      <c r="D113" s="235"/>
      <c r="E113" s="9"/>
      <c r="F113" s="20"/>
      <c r="G113" s="10" t="s">
        <v>84</v>
      </c>
      <c r="H113" s="74">
        <v>365189.90444999997</v>
      </c>
      <c r="I113" s="226"/>
    </row>
    <row r="114" spans="1:9" ht="18" customHeight="1" x14ac:dyDescent="0.2">
      <c r="A114" s="244"/>
      <c r="B114" s="244"/>
      <c r="C114" s="235"/>
      <c r="D114" s="235"/>
      <c r="E114" s="9"/>
      <c r="F114" s="20"/>
      <c r="G114" s="10" t="s">
        <v>85</v>
      </c>
      <c r="H114" s="74">
        <v>383449.39967249997</v>
      </c>
      <c r="I114" s="226"/>
    </row>
    <row r="115" spans="1:9" ht="18" customHeight="1" x14ac:dyDescent="0.2">
      <c r="A115" s="244"/>
      <c r="B115" s="244"/>
      <c r="C115" s="235"/>
      <c r="D115" s="235"/>
      <c r="E115" s="9"/>
      <c r="F115" s="20"/>
      <c r="G115" s="10" t="s">
        <v>124</v>
      </c>
      <c r="H115" s="74">
        <v>402621.86965612497</v>
      </c>
      <c r="I115" s="226"/>
    </row>
    <row r="116" spans="1:9" ht="144.75" customHeight="1" x14ac:dyDescent="0.2">
      <c r="A116" s="244"/>
      <c r="B116" s="244"/>
      <c r="C116" s="236"/>
      <c r="D116" s="236"/>
      <c r="E116" s="11"/>
      <c r="F116" s="19"/>
      <c r="G116" s="12" t="s">
        <v>125</v>
      </c>
      <c r="H116" s="78">
        <v>422752.96313893126</v>
      </c>
      <c r="I116" s="227"/>
    </row>
    <row r="117" spans="1:9" ht="18" customHeight="1" x14ac:dyDescent="0.2">
      <c r="A117" s="244"/>
      <c r="B117" s="244"/>
      <c r="C117" s="234" t="s">
        <v>45</v>
      </c>
      <c r="D117" s="234" t="s">
        <v>126</v>
      </c>
      <c r="E117" s="52" t="s">
        <v>92</v>
      </c>
      <c r="F117" s="53">
        <f t="shared" ref="F117" si="23">SUM(H117:H121)</f>
        <v>2277628</v>
      </c>
      <c r="G117" s="8" t="s">
        <v>89</v>
      </c>
      <c r="H117" s="70">
        <v>558842</v>
      </c>
      <c r="I117" s="225"/>
    </row>
    <row r="118" spans="1:9" ht="18" customHeight="1" x14ac:dyDescent="0.2">
      <c r="A118" s="244"/>
      <c r="B118" s="244"/>
      <c r="C118" s="235"/>
      <c r="D118" s="235"/>
      <c r="E118" s="9"/>
      <c r="F118" s="20"/>
      <c r="G118" s="10" t="s">
        <v>84</v>
      </c>
      <c r="H118" s="74">
        <v>588832</v>
      </c>
      <c r="I118" s="226"/>
    </row>
    <row r="119" spans="1:9" ht="18" customHeight="1" x14ac:dyDescent="0.2">
      <c r="A119" s="244"/>
      <c r="B119" s="244"/>
      <c r="C119" s="235"/>
      <c r="D119" s="235"/>
      <c r="E119" s="9"/>
      <c r="F119" s="20"/>
      <c r="G119" s="10" t="s">
        <v>85</v>
      </c>
      <c r="H119" s="74">
        <v>586028</v>
      </c>
      <c r="I119" s="226"/>
    </row>
    <row r="120" spans="1:9" ht="18" customHeight="1" x14ac:dyDescent="0.2">
      <c r="A120" s="244"/>
      <c r="B120" s="244"/>
      <c r="C120" s="235"/>
      <c r="D120" s="235"/>
      <c r="E120" s="9"/>
      <c r="F120" s="20"/>
      <c r="G120" s="10" t="s">
        <v>124</v>
      </c>
      <c r="H120" s="74">
        <v>271963</v>
      </c>
      <c r="I120" s="226"/>
    </row>
    <row r="121" spans="1:9" ht="17.25" customHeight="1" x14ac:dyDescent="0.2">
      <c r="A121" s="245"/>
      <c r="B121" s="245"/>
      <c r="C121" s="236"/>
      <c r="D121" s="236"/>
      <c r="E121" s="11"/>
      <c r="F121" s="19"/>
      <c r="G121" s="12" t="s">
        <v>125</v>
      </c>
      <c r="H121" s="78">
        <v>271963</v>
      </c>
      <c r="I121" s="227"/>
    </row>
    <row r="122" spans="1:9" ht="18" customHeight="1" x14ac:dyDescent="0.2">
      <c r="A122" s="228" t="s">
        <v>370</v>
      </c>
      <c r="B122" s="231" t="s">
        <v>319</v>
      </c>
      <c r="C122" s="219" t="s">
        <v>35</v>
      </c>
      <c r="D122" s="219" t="s">
        <v>250</v>
      </c>
      <c r="E122" s="67" t="s">
        <v>92</v>
      </c>
      <c r="F122" s="68">
        <f t="shared" ref="F122" si="24">SUM(H122:H126)</f>
        <v>5510840</v>
      </c>
      <c r="G122" s="69" t="s">
        <v>89</v>
      </c>
      <c r="H122" s="70">
        <v>1163666</v>
      </c>
      <c r="I122" s="246" t="s">
        <v>88</v>
      </c>
    </row>
    <row r="123" spans="1:9" ht="17.25" customHeight="1" x14ac:dyDescent="0.2">
      <c r="A123" s="264"/>
      <c r="B123" s="232"/>
      <c r="C123" s="220"/>
      <c r="D123" s="220"/>
      <c r="E123" s="71"/>
      <c r="F123" s="72"/>
      <c r="G123" s="73" t="s">
        <v>84</v>
      </c>
      <c r="H123" s="74">
        <v>1163666</v>
      </c>
      <c r="I123" s="215"/>
    </row>
    <row r="124" spans="1:9" ht="17.25" customHeight="1" x14ac:dyDescent="0.2">
      <c r="A124" s="264"/>
      <c r="B124" s="232"/>
      <c r="C124" s="220"/>
      <c r="D124" s="220"/>
      <c r="E124" s="71"/>
      <c r="F124" s="72"/>
      <c r="G124" s="73" t="s">
        <v>85</v>
      </c>
      <c r="H124" s="74">
        <v>1163666</v>
      </c>
      <c r="I124" s="215"/>
    </row>
    <row r="125" spans="1:9" ht="17.25" customHeight="1" x14ac:dyDescent="0.2">
      <c r="A125" s="264"/>
      <c r="B125" s="232"/>
      <c r="C125" s="220"/>
      <c r="D125" s="220"/>
      <c r="E125" s="71"/>
      <c r="F125" s="72"/>
      <c r="G125" s="73" t="s">
        <v>124</v>
      </c>
      <c r="H125" s="74">
        <v>1009921</v>
      </c>
      <c r="I125" s="215"/>
    </row>
    <row r="126" spans="1:9" ht="85.5" customHeight="1" x14ac:dyDescent="0.2">
      <c r="A126" s="264"/>
      <c r="B126" s="232"/>
      <c r="C126" s="221"/>
      <c r="D126" s="221"/>
      <c r="E126" s="75"/>
      <c r="F126" s="76"/>
      <c r="G126" s="77" t="s">
        <v>125</v>
      </c>
      <c r="H126" s="78">
        <v>1009921</v>
      </c>
      <c r="I126" s="216"/>
    </row>
    <row r="127" spans="1:9" ht="17.25" customHeight="1" x14ac:dyDescent="0.2">
      <c r="A127" s="264"/>
      <c r="B127" s="232"/>
      <c r="C127" s="219" t="s">
        <v>45</v>
      </c>
      <c r="D127" s="219" t="s">
        <v>126</v>
      </c>
      <c r="E127" s="67" t="s">
        <v>92</v>
      </c>
      <c r="F127" s="68">
        <f t="shared" ref="F127" si="25">SUM(H127:H131)</f>
        <v>0</v>
      </c>
      <c r="G127" s="69" t="s">
        <v>89</v>
      </c>
      <c r="H127" s="70">
        <v>0</v>
      </c>
      <c r="I127" s="246" t="s">
        <v>88</v>
      </c>
    </row>
    <row r="128" spans="1:9" ht="18" customHeight="1" x14ac:dyDescent="0.2">
      <c r="A128" s="264"/>
      <c r="B128" s="232"/>
      <c r="C128" s="220"/>
      <c r="D128" s="220"/>
      <c r="E128" s="71"/>
      <c r="F128" s="72"/>
      <c r="G128" s="73" t="s">
        <v>84</v>
      </c>
      <c r="H128" s="74">
        <v>0</v>
      </c>
      <c r="I128" s="215"/>
    </row>
    <row r="129" spans="1:9" ht="18" customHeight="1" x14ac:dyDescent="0.2">
      <c r="A129" s="264"/>
      <c r="B129" s="232"/>
      <c r="C129" s="220"/>
      <c r="D129" s="220"/>
      <c r="E129" s="71"/>
      <c r="F129" s="72"/>
      <c r="G129" s="73" t="s">
        <v>85</v>
      </c>
      <c r="H129" s="74">
        <v>0</v>
      </c>
      <c r="I129" s="215"/>
    </row>
    <row r="130" spans="1:9" ht="18" customHeight="1" x14ac:dyDescent="0.2">
      <c r="A130" s="264"/>
      <c r="B130" s="232"/>
      <c r="C130" s="220"/>
      <c r="D130" s="220"/>
      <c r="E130" s="71"/>
      <c r="F130" s="72"/>
      <c r="G130" s="73" t="s">
        <v>124</v>
      </c>
      <c r="H130" s="74">
        <v>0</v>
      </c>
      <c r="I130" s="215"/>
    </row>
    <row r="131" spans="1:9" ht="18" customHeight="1" x14ac:dyDescent="0.2">
      <c r="A131" s="265"/>
      <c r="B131" s="233"/>
      <c r="C131" s="221"/>
      <c r="D131" s="221"/>
      <c r="E131" s="75"/>
      <c r="F131" s="76"/>
      <c r="G131" s="77" t="s">
        <v>125</v>
      </c>
      <c r="H131" s="78">
        <v>0</v>
      </c>
      <c r="I131" s="216"/>
    </row>
    <row r="132" spans="1:9" ht="18" customHeight="1" x14ac:dyDescent="0.2">
      <c r="A132" s="228" t="s">
        <v>371</v>
      </c>
      <c r="B132" s="231" t="s">
        <v>320</v>
      </c>
      <c r="C132" s="219" t="s">
        <v>35</v>
      </c>
      <c r="D132" s="219" t="s">
        <v>250</v>
      </c>
      <c r="E132" s="67" t="s">
        <v>92</v>
      </c>
      <c r="F132" s="68">
        <f t="shared" ref="F132" si="26">SUM(H132:H136)</f>
        <v>213369</v>
      </c>
      <c r="G132" s="69" t="s">
        <v>89</v>
      </c>
      <c r="H132" s="70">
        <v>42301</v>
      </c>
      <c r="I132" s="246"/>
    </row>
    <row r="133" spans="1:9" ht="17.25" customHeight="1" x14ac:dyDescent="0.2">
      <c r="A133" s="229" t="s">
        <v>75</v>
      </c>
      <c r="B133" s="232" t="s">
        <v>14</v>
      </c>
      <c r="C133" s="220"/>
      <c r="D133" s="220"/>
      <c r="E133" s="71"/>
      <c r="F133" s="72"/>
      <c r="G133" s="73" t="s">
        <v>84</v>
      </c>
      <c r="H133" s="74">
        <v>42301</v>
      </c>
      <c r="I133" s="215"/>
    </row>
    <row r="134" spans="1:9" ht="17.25" customHeight="1" x14ac:dyDescent="0.2">
      <c r="A134" s="229" t="s">
        <v>75</v>
      </c>
      <c r="B134" s="232" t="s">
        <v>14</v>
      </c>
      <c r="C134" s="220"/>
      <c r="D134" s="220"/>
      <c r="E134" s="71"/>
      <c r="F134" s="72"/>
      <c r="G134" s="73" t="s">
        <v>85</v>
      </c>
      <c r="H134" s="74">
        <v>42301</v>
      </c>
      <c r="I134" s="215"/>
    </row>
    <row r="135" spans="1:9" ht="17.25" customHeight="1" x14ac:dyDescent="0.2">
      <c r="A135" s="229" t="s">
        <v>75</v>
      </c>
      <c r="B135" s="232" t="s">
        <v>14</v>
      </c>
      <c r="C135" s="220"/>
      <c r="D135" s="220"/>
      <c r="E135" s="71"/>
      <c r="F135" s="72"/>
      <c r="G135" s="73" t="s">
        <v>124</v>
      </c>
      <c r="H135" s="74">
        <v>43233</v>
      </c>
      <c r="I135" s="215"/>
    </row>
    <row r="136" spans="1:9" ht="129.75" customHeight="1" x14ac:dyDescent="0.2">
      <c r="A136" s="230" t="s">
        <v>75</v>
      </c>
      <c r="B136" s="233" t="s">
        <v>14</v>
      </c>
      <c r="C136" s="221"/>
      <c r="D136" s="221"/>
      <c r="E136" s="75"/>
      <c r="F136" s="76"/>
      <c r="G136" s="77" t="s">
        <v>125</v>
      </c>
      <c r="H136" s="78">
        <v>43233</v>
      </c>
      <c r="I136" s="216"/>
    </row>
    <row r="137" spans="1:9" ht="17.25" customHeight="1" x14ac:dyDescent="0.2">
      <c r="A137" s="260" t="s">
        <v>372</v>
      </c>
      <c r="B137" s="224" t="s">
        <v>111</v>
      </c>
      <c r="C137" s="219" t="s">
        <v>45</v>
      </c>
      <c r="D137" s="219" t="s">
        <v>116</v>
      </c>
      <c r="E137" s="67" t="s">
        <v>92</v>
      </c>
      <c r="F137" s="68">
        <f t="shared" ref="F137" si="27">SUM(H137:H141)</f>
        <v>287199.55300000001</v>
      </c>
      <c r="G137" s="69" t="s">
        <v>89</v>
      </c>
      <c r="H137" s="70">
        <v>55308.603000000003</v>
      </c>
      <c r="I137" s="246" t="s">
        <v>88</v>
      </c>
    </row>
    <row r="138" spans="1:9" ht="17.25" customHeight="1" x14ac:dyDescent="0.2">
      <c r="A138" s="257"/>
      <c r="B138" s="222"/>
      <c r="C138" s="220"/>
      <c r="D138" s="220"/>
      <c r="E138" s="71"/>
      <c r="F138" s="72"/>
      <c r="G138" s="73" t="s">
        <v>84</v>
      </c>
      <c r="H138" s="74">
        <v>58180.6</v>
      </c>
      <c r="I138" s="215"/>
    </row>
    <row r="139" spans="1:9" ht="17.25" customHeight="1" x14ac:dyDescent="0.2">
      <c r="A139" s="257"/>
      <c r="B139" s="222"/>
      <c r="C139" s="220"/>
      <c r="D139" s="220"/>
      <c r="E139" s="71"/>
      <c r="F139" s="72"/>
      <c r="G139" s="73" t="s">
        <v>85</v>
      </c>
      <c r="H139" s="74">
        <v>57903.45</v>
      </c>
      <c r="I139" s="215"/>
    </row>
    <row r="140" spans="1:9" ht="17.25" customHeight="1" x14ac:dyDescent="0.2">
      <c r="A140" s="257"/>
      <c r="B140" s="222"/>
      <c r="C140" s="220"/>
      <c r="D140" s="220"/>
      <c r="E140" s="71"/>
      <c r="F140" s="72"/>
      <c r="G140" s="73" t="s">
        <v>124</v>
      </c>
      <c r="H140" s="74">
        <v>57903.45</v>
      </c>
      <c r="I140" s="215"/>
    </row>
    <row r="141" spans="1:9" ht="18" customHeight="1" x14ac:dyDescent="0.2">
      <c r="A141" s="261"/>
      <c r="B141" s="223"/>
      <c r="C141" s="221"/>
      <c r="D141" s="221"/>
      <c r="E141" s="75"/>
      <c r="F141" s="76"/>
      <c r="G141" s="77" t="s">
        <v>125</v>
      </c>
      <c r="H141" s="78">
        <v>57903.45</v>
      </c>
      <c r="I141" s="216"/>
    </row>
    <row r="142" spans="1:9" ht="18" customHeight="1" x14ac:dyDescent="0.2">
      <c r="A142" s="260" t="s">
        <v>373</v>
      </c>
      <c r="B142" s="224" t="s">
        <v>318</v>
      </c>
      <c r="C142" s="219" t="s">
        <v>45</v>
      </c>
      <c r="D142" s="219" t="s">
        <v>305</v>
      </c>
      <c r="E142" s="67" t="s">
        <v>92</v>
      </c>
      <c r="F142" s="68">
        <f t="shared" ref="F142" si="28">SUM(H142:H146)</f>
        <v>14980.873</v>
      </c>
      <c r="G142" s="69" t="s">
        <v>89</v>
      </c>
      <c r="H142" s="70">
        <v>14980.873</v>
      </c>
      <c r="I142" s="246" t="s">
        <v>88</v>
      </c>
    </row>
    <row r="143" spans="1:9" ht="18" customHeight="1" x14ac:dyDescent="0.2">
      <c r="A143" s="257"/>
      <c r="B143" s="222"/>
      <c r="C143" s="220"/>
      <c r="D143" s="220"/>
      <c r="E143" s="71"/>
      <c r="F143" s="72"/>
      <c r="G143" s="73" t="s">
        <v>84</v>
      </c>
      <c r="H143" s="74">
        <v>0</v>
      </c>
      <c r="I143" s="215"/>
    </row>
    <row r="144" spans="1:9" ht="18" customHeight="1" x14ac:dyDescent="0.2">
      <c r="A144" s="257"/>
      <c r="B144" s="222"/>
      <c r="C144" s="220"/>
      <c r="D144" s="220"/>
      <c r="E144" s="71"/>
      <c r="F144" s="72"/>
      <c r="G144" s="73" t="s">
        <v>85</v>
      </c>
      <c r="H144" s="74">
        <v>0</v>
      </c>
      <c r="I144" s="215"/>
    </row>
    <row r="145" spans="1:9" ht="18" customHeight="1" x14ac:dyDescent="0.2">
      <c r="A145" s="257"/>
      <c r="B145" s="222"/>
      <c r="C145" s="220"/>
      <c r="D145" s="220"/>
      <c r="E145" s="71"/>
      <c r="F145" s="72"/>
      <c r="G145" s="73" t="s">
        <v>124</v>
      </c>
      <c r="H145" s="74">
        <v>0</v>
      </c>
      <c r="I145" s="215"/>
    </row>
    <row r="146" spans="1:9" ht="18" customHeight="1" x14ac:dyDescent="0.2">
      <c r="A146" s="261"/>
      <c r="B146" s="223"/>
      <c r="C146" s="221"/>
      <c r="D146" s="221"/>
      <c r="E146" s="75"/>
      <c r="F146" s="76"/>
      <c r="G146" s="77" t="s">
        <v>125</v>
      </c>
      <c r="H146" s="78">
        <v>0</v>
      </c>
      <c r="I146" s="216"/>
    </row>
    <row r="147" spans="1:9" ht="18" customHeight="1" x14ac:dyDescent="0.2">
      <c r="A147" s="257" t="s">
        <v>0</v>
      </c>
      <c r="B147" s="224" t="s">
        <v>387</v>
      </c>
      <c r="C147" s="219" t="s">
        <v>35</v>
      </c>
      <c r="D147" s="219"/>
      <c r="E147" s="67" t="s">
        <v>92</v>
      </c>
      <c r="F147" s="68">
        <f t="shared" ref="F147" si="29">SUM(H147:H151)</f>
        <v>499297</v>
      </c>
      <c r="G147" s="69" t="s">
        <v>89</v>
      </c>
      <c r="H147" s="70">
        <f>SUM(H157)</f>
        <v>105575</v>
      </c>
      <c r="I147" s="246" t="s">
        <v>88</v>
      </c>
    </row>
    <row r="148" spans="1:9" ht="18" customHeight="1" x14ac:dyDescent="0.2">
      <c r="A148" s="257"/>
      <c r="B148" s="222"/>
      <c r="C148" s="220"/>
      <c r="D148" s="220"/>
      <c r="E148" s="71"/>
      <c r="F148" s="72"/>
      <c r="G148" s="73" t="s">
        <v>84</v>
      </c>
      <c r="H148" s="74">
        <v>105575</v>
      </c>
      <c r="I148" s="215"/>
    </row>
    <row r="149" spans="1:9" ht="18" customHeight="1" x14ac:dyDescent="0.2">
      <c r="A149" s="257"/>
      <c r="B149" s="222"/>
      <c r="C149" s="220"/>
      <c r="D149" s="220"/>
      <c r="E149" s="71"/>
      <c r="F149" s="72"/>
      <c r="G149" s="73" t="s">
        <v>85</v>
      </c>
      <c r="H149" s="74">
        <v>105575</v>
      </c>
      <c r="I149" s="215"/>
    </row>
    <row r="150" spans="1:9" ht="18" customHeight="1" x14ac:dyDescent="0.2">
      <c r="A150" s="257"/>
      <c r="B150" s="222"/>
      <c r="C150" s="220"/>
      <c r="D150" s="220"/>
      <c r="E150" s="71"/>
      <c r="F150" s="72"/>
      <c r="G150" s="73" t="s">
        <v>124</v>
      </c>
      <c r="H150" s="74">
        <v>91286</v>
      </c>
      <c r="I150" s="215"/>
    </row>
    <row r="151" spans="1:9" ht="18.75" customHeight="1" x14ac:dyDescent="0.2">
      <c r="A151" s="257"/>
      <c r="B151" s="222"/>
      <c r="C151" s="221"/>
      <c r="D151" s="221"/>
      <c r="E151" s="75"/>
      <c r="F151" s="76"/>
      <c r="G151" s="77" t="s">
        <v>125</v>
      </c>
      <c r="H151" s="78">
        <v>91286</v>
      </c>
      <c r="I151" s="216"/>
    </row>
    <row r="152" spans="1:9" ht="18" customHeight="1" x14ac:dyDescent="0.2">
      <c r="A152" s="257" t="s">
        <v>4</v>
      </c>
      <c r="B152" s="222"/>
      <c r="C152" s="219" t="s">
        <v>45</v>
      </c>
      <c r="D152" s="219"/>
      <c r="E152" s="67" t="s">
        <v>92</v>
      </c>
      <c r="F152" s="68">
        <f t="shared" ref="F152" si="30">SUM(H152:H156)</f>
        <v>131750.85</v>
      </c>
      <c r="G152" s="69" t="s">
        <v>89</v>
      </c>
      <c r="H152" s="70">
        <f>SUM(H162)</f>
        <v>25410</v>
      </c>
      <c r="I152" s="246" t="s">
        <v>88</v>
      </c>
    </row>
    <row r="153" spans="1:9" ht="18" customHeight="1" x14ac:dyDescent="0.2">
      <c r="A153" s="217"/>
      <c r="B153" s="222"/>
      <c r="C153" s="220"/>
      <c r="D153" s="220"/>
      <c r="E153" s="71"/>
      <c r="F153" s="72"/>
      <c r="G153" s="73" t="s">
        <v>84</v>
      </c>
      <c r="H153" s="74">
        <v>26680.5</v>
      </c>
      <c r="I153" s="215"/>
    </row>
    <row r="154" spans="1:9" ht="18" customHeight="1" x14ac:dyDescent="0.2">
      <c r="A154" s="217"/>
      <c r="B154" s="222"/>
      <c r="C154" s="220"/>
      <c r="D154" s="220"/>
      <c r="E154" s="71"/>
      <c r="F154" s="72"/>
      <c r="G154" s="73" t="s">
        <v>85</v>
      </c>
      <c r="H154" s="74">
        <v>26553.45</v>
      </c>
      <c r="I154" s="215"/>
    </row>
    <row r="155" spans="1:9" ht="18" customHeight="1" x14ac:dyDescent="0.2">
      <c r="A155" s="217"/>
      <c r="B155" s="222"/>
      <c r="C155" s="220"/>
      <c r="D155" s="220"/>
      <c r="E155" s="71"/>
      <c r="F155" s="72"/>
      <c r="G155" s="73" t="s">
        <v>124</v>
      </c>
      <c r="H155" s="74">
        <v>26553.45</v>
      </c>
      <c r="I155" s="215"/>
    </row>
    <row r="156" spans="1:9" ht="20.25" customHeight="1" x14ac:dyDescent="0.2">
      <c r="A156" s="218"/>
      <c r="B156" s="223"/>
      <c r="C156" s="221"/>
      <c r="D156" s="221"/>
      <c r="E156" s="75"/>
      <c r="F156" s="76"/>
      <c r="G156" s="77" t="s">
        <v>125</v>
      </c>
      <c r="H156" s="78">
        <v>26553.45</v>
      </c>
      <c r="I156" s="216"/>
    </row>
    <row r="157" spans="1:9" ht="18" customHeight="1" x14ac:dyDescent="0.2">
      <c r="A157" s="260" t="s">
        <v>1</v>
      </c>
      <c r="B157" s="224" t="s">
        <v>321</v>
      </c>
      <c r="C157" s="219" t="s">
        <v>35</v>
      </c>
      <c r="D157" s="219" t="s">
        <v>117</v>
      </c>
      <c r="E157" s="67" t="s">
        <v>92</v>
      </c>
      <c r="F157" s="68">
        <f t="shared" ref="F157" si="31">SUM(H157:H161)</f>
        <v>499297</v>
      </c>
      <c r="G157" s="69" t="s">
        <v>89</v>
      </c>
      <c r="H157" s="70">
        <v>105575</v>
      </c>
      <c r="I157" s="246" t="s">
        <v>88</v>
      </c>
    </row>
    <row r="158" spans="1:9" ht="18" customHeight="1" x14ac:dyDescent="0.2">
      <c r="A158" s="217"/>
      <c r="B158" s="220"/>
      <c r="C158" s="220"/>
      <c r="D158" s="220"/>
      <c r="E158" s="71"/>
      <c r="F158" s="72"/>
      <c r="G158" s="73" t="s">
        <v>84</v>
      </c>
      <c r="H158" s="74">
        <v>105575</v>
      </c>
      <c r="I158" s="215"/>
    </row>
    <row r="159" spans="1:9" ht="18" customHeight="1" x14ac:dyDescent="0.2">
      <c r="A159" s="217"/>
      <c r="B159" s="220"/>
      <c r="C159" s="220"/>
      <c r="D159" s="220"/>
      <c r="E159" s="71"/>
      <c r="F159" s="72"/>
      <c r="G159" s="73" t="s">
        <v>85</v>
      </c>
      <c r="H159" s="74">
        <v>105575</v>
      </c>
      <c r="I159" s="215"/>
    </row>
    <row r="160" spans="1:9" ht="18" customHeight="1" x14ac:dyDescent="0.2">
      <c r="A160" s="217"/>
      <c r="B160" s="220"/>
      <c r="C160" s="220"/>
      <c r="D160" s="220"/>
      <c r="E160" s="71"/>
      <c r="F160" s="72"/>
      <c r="G160" s="73" t="s">
        <v>124</v>
      </c>
      <c r="H160" s="74">
        <v>91286</v>
      </c>
      <c r="I160" s="215"/>
    </row>
    <row r="161" spans="1:9" ht="87" customHeight="1" x14ac:dyDescent="0.2">
      <c r="A161" s="217"/>
      <c r="B161" s="221"/>
      <c r="C161" s="221"/>
      <c r="D161" s="221"/>
      <c r="E161" s="75"/>
      <c r="F161" s="76"/>
      <c r="G161" s="77" t="s">
        <v>125</v>
      </c>
      <c r="H161" s="78">
        <v>91286</v>
      </c>
      <c r="I161" s="216"/>
    </row>
    <row r="162" spans="1:9" ht="18" customHeight="1" x14ac:dyDescent="0.2">
      <c r="A162" s="260" t="s">
        <v>132</v>
      </c>
      <c r="B162" s="224" t="s">
        <v>251</v>
      </c>
      <c r="C162" s="219" t="s">
        <v>45</v>
      </c>
      <c r="D162" s="219" t="s">
        <v>118</v>
      </c>
      <c r="E162" s="67" t="s">
        <v>92</v>
      </c>
      <c r="F162" s="68">
        <f t="shared" ref="F162" si="32">SUM(H162:H166)</f>
        <v>131750.85</v>
      </c>
      <c r="G162" s="69" t="s">
        <v>89</v>
      </c>
      <c r="H162" s="70">
        <v>25410</v>
      </c>
      <c r="I162" s="246" t="s">
        <v>88</v>
      </c>
    </row>
    <row r="163" spans="1:9" ht="18" customHeight="1" x14ac:dyDescent="0.2">
      <c r="A163" s="217"/>
      <c r="B163" s="220"/>
      <c r="C163" s="220"/>
      <c r="D163" s="220"/>
      <c r="E163" s="71"/>
      <c r="F163" s="72"/>
      <c r="G163" s="73" t="s">
        <v>84</v>
      </c>
      <c r="H163" s="74">
        <v>26680.5</v>
      </c>
      <c r="I163" s="215"/>
    </row>
    <row r="164" spans="1:9" ht="18" customHeight="1" x14ac:dyDescent="0.2">
      <c r="A164" s="217"/>
      <c r="B164" s="220"/>
      <c r="C164" s="220"/>
      <c r="D164" s="220"/>
      <c r="E164" s="71"/>
      <c r="F164" s="72"/>
      <c r="G164" s="73" t="s">
        <v>85</v>
      </c>
      <c r="H164" s="74">
        <v>26553.45</v>
      </c>
      <c r="I164" s="215"/>
    </row>
    <row r="165" spans="1:9" ht="18" customHeight="1" x14ac:dyDescent="0.2">
      <c r="A165" s="217"/>
      <c r="B165" s="220"/>
      <c r="C165" s="220"/>
      <c r="D165" s="220"/>
      <c r="E165" s="71"/>
      <c r="F165" s="72"/>
      <c r="G165" s="73" t="s">
        <v>124</v>
      </c>
      <c r="H165" s="74">
        <v>26553.45</v>
      </c>
      <c r="I165" s="215"/>
    </row>
    <row r="166" spans="1:9" ht="39" customHeight="1" x14ac:dyDescent="0.2">
      <c r="A166" s="218"/>
      <c r="B166" s="221"/>
      <c r="C166" s="221"/>
      <c r="D166" s="221"/>
      <c r="E166" s="75"/>
      <c r="F166" s="76"/>
      <c r="G166" s="77" t="s">
        <v>125</v>
      </c>
      <c r="H166" s="78">
        <v>26553.45</v>
      </c>
      <c r="I166" s="216"/>
    </row>
    <row r="167" spans="1:9" ht="18" customHeight="1" x14ac:dyDescent="0.2">
      <c r="A167" s="240" t="s">
        <v>2</v>
      </c>
      <c r="B167" s="243" t="s">
        <v>388</v>
      </c>
      <c r="C167" s="234" t="s">
        <v>35</v>
      </c>
      <c r="D167" s="234"/>
      <c r="E167" s="52" t="s">
        <v>92</v>
      </c>
      <c r="F167" s="53">
        <f t="shared" ref="F167" si="33">SUM(H167:H171)</f>
        <v>129853</v>
      </c>
      <c r="G167" s="8" t="s">
        <v>89</v>
      </c>
      <c r="H167" s="22">
        <f>SUM(H177+H187)</f>
        <v>20865</v>
      </c>
      <c r="I167" s="225" t="s">
        <v>88</v>
      </c>
    </row>
    <row r="168" spans="1:9" ht="18" customHeight="1" x14ac:dyDescent="0.2">
      <c r="A168" s="241"/>
      <c r="B168" s="244"/>
      <c r="C168" s="235"/>
      <c r="D168" s="235"/>
      <c r="E168" s="9"/>
      <c r="F168" s="20"/>
      <c r="G168" s="10" t="s">
        <v>84</v>
      </c>
      <c r="H168" s="21">
        <f t="shared" ref="H168:H171" si="34">H178</f>
        <v>19865</v>
      </c>
      <c r="I168" s="226"/>
    </row>
    <row r="169" spans="1:9" ht="18" customHeight="1" x14ac:dyDescent="0.2">
      <c r="A169" s="241"/>
      <c r="B169" s="244"/>
      <c r="C169" s="235"/>
      <c r="D169" s="235"/>
      <c r="E169" s="9"/>
      <c r="F169" s="20"/>
      <c r="G169" s="10" t="s">
        <v>85</v>
      </c>
      <c r="H169" s="21">
        <f t="shared" si="34"/>
        <v>19865</v>
      </c>
      <c r="I169" s="226"/>
    </row>
    <row r="170" spans="1:9" ht="18" customHeight="1" x14ac:dyDescent="0.2">
      <c r="A170" s="241"/>
      <c r="B170" s="244"/>
      <c r="C170" s="235"/>
      <c r="D170" s="235"/>
      <c r="E170" s="9"/>
      <c r="F170" s="20"/>
      <c r="G170" s="10" t="s">
        <v>124</v>
      </c>
      <c r="H170" s="21">
        <f t="shared" si="34"/>
        <v>34629</v>
      </c>
      <c r="I170" s="226"/>
    </row>
    <row r="171" spans="1:9" ht="33.75" customHeight="1" x14ac:dyDescent="0.2">
      <c r="A171" s="241"/>
      <c r="B171" s="244"/>
      <c r="C171" s="236"/>
      <c r="D171" s="236"/>
      <c r="E171" s="11"/>
      <c r="F171" s="19"/>
      <c r="G171" s="12" t="s">
        <v>125</v>
      </c>
      <c r="H171" s="23">
        <f t="shared" si="34"/>
        <v>34629</v>
      </c>
      <c r="I171" s="227"/>
    </row>
    <row r="172" spans="1:9" ht="18" customHeight="1" x14ac:dyDescent="0.2">
      <c r="A172" s="241" t="s">
        <v>78</v>
      </c>
      <c r="B172" s="244"/>
      <c r="C172" s="234" t="s">
        <v>45</v>
      </c>
      <c r="D172" s="234"/>
      <c r="E172" s="52" t="s">
        <v>92</v>
      </c>
      <c r="F172" s="53">
        <f t="shared" ref="F172" si="35">SUM(H172:H176)</f>
        <v>25624.095000000001</v>
      </c>
      <c r="G172" s="8" t="s">
        <v>89</v>
      </c>
      <c r="H172" s="22">
        <f>H182+H192</f>
        <v>6846</v>
      </c>
      <c r="I172" s="225" t="s">
        <v>88</v>
      </c>
    </row>
    <row r="173" spans="1:9" ht="18" customHeight="1" x14ac:dyDescent="0.2">
      <c r="A173" s="258"/>
      <c r="B173" s="244"/>
      <c r="C173" s="235"/>
      <c r="D173" s="235"/>
      <c r="E173" s="9"/>
      <c r="F173" s="20"/>
      <c r="G173" s="10" t="s">
        <v>84</v>
      </c>
      <c r="H173" s="21">
        <f>H183+H193</f>
        <v>4711.3499999999995</v>
      </c>
      <c r="I173" s="226"/>
    </row>
    <row r="174" spans="1:9" ht="18" customHeight="1" x14ac:dyDescent="0.2">
      <c r="A174" s="258"/>
      <c r="B174" s="244"/>
      <c r="C174" s="235"/>
      <c r="D174" s="235"/>
      <c r="E174" s="9"/>
      <c r="F174" s="20"/>
      <c r="G174" s="10" t="s">
        <v>85</v>
      </c>
      <c r="H174" s="21">
        <f>H184+H194</f>
        <v>4688.915</v>
      </c>
      <c r="I174" s="226"/>
    </row>
    <row r="175" spans="1:9" ht="18" customHeight="1" x14ac:dyDescent="0.2">
      <c r="A175" s="258"/>
      <c r="B175" s="244"/>
      <c r="C175" s="235"/>
      <c r="D175" s="235"/>
      <c r="E175" s="9"/>
      <c r="F175" s="20"/>
      <c r="G175" s="10" t="s">
        <v>124</v>
      </c>
      <c r="H175" s="21">
        <f>H185+H195</f>
        <v>4688.915</v>
      </c>
      <c r="I175" s="226"/>
    </row>
    <row r="176" spans="1:9" ht="28.5" customHeight="1" x14ac:dyDescent="0.2">
      <c r="A176" s="259"/>
      <c r="B176" s="245"/>
      <c r="C176" s="236"/>
      <c r="D176" s="236"/>
      <c r="E176" s="11"/>
      <c r="F176" s="19"/>
      <c r="G176" s="12" t="s">
        <v>125</v>
      </c>
      <c r="H176" s="23">
        <f>H186+H196</f>
        <v>4688.915</v>
      </c>
      <c r="I176" s="227"/>
    </row>
    <row r="177" spans="1:9" ht="18" customHeight="1" x14ac:dyDescent="0.2">
      <c r="A177" s="257" t="s">
        <v>3</v>
      </c>
      <c r="B177" s="224" t="s">
        <v>402</v>
      </c>
      <c r="C177" s="219" t="s">
        <v>35</v>
      </c>
      <c r="D177" s="219" t="s">
        <v>322</v>
      </c>
      <c r="E177" s="67" t="s">
        <v>92</v>
      </c>
      <c r="F177" s="68">
        <f t="shared" ref="F177" si="36">SUM(H177:H181)</f>
        <v>128853</v>
      </c>
      <c r="G177" s="69" t="s">
        <v>89</v>
      </c>
      <c r="H177" s="70">
        <v>19865</v>
      </c>
      <c r="I177" s="246"/>
    </row>
    <row r="178" spans="1:9" ht="18" customHeight="1" x14ac:dyDescent="0.2">
      <c r="A178" s="257"/>
      <c r="B178" s="222"/>
      <c r="C178" s="220"/>
      <c r="D178" s="220"/>
      <c r="E178" s="71"/>
      <c r="F178" s="72"/>
      <c r="G178" s="73" t="s">
        <v>84</v>
      </c>
      <c r="H178" s="74">
        <v>19865</v>
      </c>
      <c r="I178" s="215"/>
    </row>
    <row r="179" spans="1:9" ht="18" customHeight="1" x14ac:dyDescent="0.2">
      <c r="A179" s="257"/>
      <c r="B179" s="222"/>
      <c r="C179" s="220"/>
      <c r="D179" s="220"/>
      <c r="E179" s="71"/>
      <c r="F179" s="72"/>
      <c r="G179" s="73" t="s">
        <v>85</v>
      </c>
      <c r="H179" s="74">
        <v>19865</v>
      </c>
      <c r="I179" s="215"/>
    </row>
    <row r="180" spans="1:9" ht="18" customHeight="1" x14ac:dyDescent="0.2">
      <c r="A180" s="257"/>
      <c r="B180" s="222"/>
      <c r="C180" s="220"/>
      <c r="D180" s="220"/>
      <c r="E180" s="71"/>
      <c r="F180" s="72"/>
      <c r="G180" s="73" t="s">
        <v>124</v>
      </c>
      <c r="H180" s="74">
        <v>34629</v>
      </c>
      <c r="I180" s="215"/>
    </row>
    <row r="181" spans="1:9" ht="88.5" customHeight="1" x14ac:dyDescent="0.2">
      <c r="A181" s="257"/>
      <c r="B181" s="222"/>
      <c r="C181" s="221"/>
      <c r="D181" s="221"/>
      <c r="E181" s="75"/>
      <c r="F181" s="76"/>
      <c r="G181" s="77" t="s">
        <v>125</v>
      </c>
      <c r="H181" s="78">
        <v>34629</v>
      </c>
      <c r="I181" s="216"/>
    </row>
    <row r="182" spans="1:9" ht="17.25" customHeight="1" x14ac:dyDescent="0.2">
      <c r="A182" s="217" t="s">
        <v>107</v>
      </c>
      <c r="B182" s="222" t="s">
        <v>383</v>
      </c>
      <c r="C182" s="219" t="s">
        <v>45</v>
      </c>
      <c r="D182" s="219" t="s">
        <v>323</v>
      </c>
      <c r="E182" s="71" t="s">
        <v>92</v>
      </c>
      <c r="F182" s="72">
        <f>SUM(H182:H186)</f>
        <v>24462.654999999999</v>
      </c>
      <c r="G182" s="73" t="s">
        <v>89</v>
      </c>
      <c r="H182" s="74">
        <v>6622</v>
      </c>
      <c r="I182" s="215"/>
    </row>
    <row r="183" spans="1:9" ht="17.25" customHeight="1" x14ac:dyDescent="0.2">
      <c r="A183" s="217"/>
      <c r="B183" s="222"/>
      <c r="C183" s="220"/>
      <c r="D183" s="220"/>
      <c r="E183" s="71"/>
      <c r="F183" s="72"/>
      <c r="G183" s="73" t="s">
        <v>84</v>
      </c>
      <c r="H183" s="74">
        <v>4476.1499999999996</v>
      </c>
      <c r="I183" s="215"/>
    </row>
    <row r="184" spans="1:9" ht="17.25" customHeight="1" x14ac:dyDescent="0.2">
      <c r="A184" s="217"/>
      <c r="B184" s="222"/>
      <c r="C184" s="220"/>
      <c r="D184" s="220"/>
      <c r="E184" s="71"/>
      <c r="F184" s="72"/>
      <c r="G184" s="73" t="s">
        <v>85</v>
      </c>
      <c r="H184" s="74">
        <v>4454.835</v>
      </c>
      <c r="I184" s="215"/>
    </row>
    <row r="185" spans="1:9" ht="17.25" customHeight="1" x14ac:dyDescent="0.2">
      <c r="A185" s="217"/>
      <c r="B185" s="222"/>
      <c r="C185" s="220"/>
      <c r="D185" s="220"/>
      <c r="E185" s="71"/>
      <c r="F185" s="72"/>
      <c r="G185" s="73" t="s">
        <v>124</v>
      </c>
      <c r="H185" s="74">
        <v>4454.835</v>
      </c>
      <c r="I185" s="215"/>
    </row>
    <row r="186" spans="1:9" ht="122.25" customHeight="1" x14ac:dyDescent="0.2">
      <c r="A186" s="218"/>
      <c r="B186" s="223"/>
      <c r="C186" s="221"/>
      <c r="D186" s="221"/>
      <c r="E186" s="71"/>
      <c r="F186" s="72"/>
      <c r="G186" s="73" t="s">
        <v>125</v>
      </c>
      <c r="H186" s="74">
        <v>4454.835</v>
      </c>
      <c r="I186" s="216"/>
    </row>
    <row r="187" spans="1:9" ht="18" customHeight="1" x14ac:dyDescent="0.2">
      <c r="A187" s="217" t="s">
        <v>374</v>
      </c>
      <c r="B187" s="224" t="s">
        <v>382</v>
      </c>
      <c r="C187" s="219" t="s">
        <v>349</v>
      </c>
      <c r="D187" s="219" t="s">
        <v>277</v>
      </c>
      <c r="E187" s="71" t="s">
        <v>92</v>
      </c>
      <c r="F187" s="72">
        <f>SUM(H187:H191)</f>
        <v>1000</v>
      </c>
      <c r="G187" s="73" t="s">
        <v>89</v>
      </c>
      <c r="H187" s="74">
        <v>1000</v>
      </c>
      <c r="I187" s="215"/>
    </row>
    <row r="188" spans="1:9" ht="17.25" customHeight="1" x14ac:dyDescent="0.2">
      <c r="A188" s="217"/>
      <c r="B188" s="222"/>
      <c r="C188" s="220"/>
      <c r="D188" s="220"/>
      <c r="E188" s="71"/>
      <c r="F188" s="72"/>
      <c r="G188" s="73" t="s">
        <v>84</v>
      </c>
      <c r="H188" s="74">
        <v>0</v>
      </c>
      <c r="I188" s="215"/>
    </row>
    <row r="189" spans="1:9" ht="18" customHeight="1" x14ac:dyDescent="0.2">
      <c r="A189" s="217"/>
      <c r="B189" s="222"/>
      <c r="C189" s="220"/>
      <c r="D189" s="220"/>
      <c r="E189" s="71"/>
      <c r="F189" s="72"/>
      <c r="G189" s="73" t="s">
        <v>85</v>
      </c>
      <c r="H189" s="74">
        <v>0</v>
      </c>
      <c r="I189" s="215"/>
    </row>
    <row r="190" spans="1:9" ht="19.5" customHeight="1" x14ac:dyDescent="0.2">
      <c r="A190" s="217"/>
      <c r="B190" s="222"/>
      <c r="C190" s="220"/>
      <c r="D190" s="220"/>
      <c r="E190" s="71"/>
      <c r="F190" s="72"/>
      <c r="G190" s="73" t="s">
        <v>124</v>
      </c>
      <c r="H190" s="74">
        <v>0</v>
      </c>
      <c r="I190" s="215"/>
    </row>
    <row r="191" spans="1:9" ht="85.5" customHeight="1" x14ac:dyDescent="0.2">
      <c r="A191" s="218"/>
      <c r="B191" s="223"/>
      <c r="C191" s="221"/>
      <c r="D191" s="221"/>
      <c r="E191" s="71"/>
      <c r="F191" s="72"/>
      <c r="G191" s="73" t="s">
        <v>125</v>
      </c>
      <c r="H191" s="74">
        <v>0</v>
      </c>
      <c r="I191" s="216"/>
    </row>
    <row r="192" spans="1:9" ht="19.5" customHeight="1" x14ac:dyDescent="0.2">
      <c r="A192" s="260" t="s">
        <v>104</v>
      </c>
      <c r="B192" s="262" t="s">
        <v>368</v>
      </c>
      <c r="C192" s="219" t="s">
        <v>45</v>
      </c>
      <c r="D192" s="219" t="s">
        <v>277</v>
      </c>
      <c r="E192" s="67" t="s">
        <v>92</v>
      </c>
      <c r="F192" s="68">
        <f t="shared" ref="F192" si="37">SUM(H192:H196)</f>
        <v>1161.44</v>
      </c>
      <c r="G192" s="69" t="s">
        <v>89</v>
      </c>
      <c r="H192" s="70">
        <v>224</v>
      </c>
      <c r="I192" s="246" t="s">
        <v>88</v>
      </c>
    </row>
    <row r="193" spans="1:9" ht="18" customHeight="1" x14ac:dyDescent="0.2">
      <c r="A193" s="257"/>
      <c r="B193" s="263"/>
      <c r="C193" s="220"/>
      <c r="D193" s="220"/>
      <c r="E193" s="71"/>
      <c r="F193" s="72"/>
      <c r="G193" s="73" t="s">
        <v>84</v>
      </c>
      <c r="H193" s="74">
        <v>235.2</v>
      </c>
      <c r="I193" s="215"/>
    </row>
    <row r="194" spans="1:9" ht="18" customHeight="1" x14ac:dyDescent="0.2">
      <c r="A194" s="257"/>
      <c r="B194" s="263"/>
      <c r="C194" s="220"/>
      <c r="D194" s="220"/>
      <c r="E194" s="71"/>
      <c r="F194" s="72"/>
      <c r="G194" s="73" t="s">
        <v>85</v>
      </c>
      <c r="H194" s="74">
        <v>234.08</v>
      </c>
      <c r="I194" s="215"/>
    </row>
    <row r="195" spans="1:9" ht="18" customHeight="1" x14ac:dyDescent="0.2">
      <c r="A195" s="257"/>
      <c r="B195" s="263"/>
      <c r="C195" s="220"/>
      <c r="D195" s="220"/>
      <c r="E195" s="71"/>
      <c r="F195" s="72"/>
      <c r="G195" s="73" t="s">
        <v>124</v>
      </c>
      <c r="H195" s="74">
        <v>234.08</v>
      </c>
      <c r="I195" s="215"/>
    </row>
    <row r="196" spans="1:9" ht="27" customHeight="1" x14ac:dyDescent="0.2">
      <c r="A196" s="257"/>
      <c r="B196" s="263"/>
      <c r="C196" s="220"/>
      <c r="D196" s="220"/>
      <c r="E196" s="75"/>
      <c r="F196" s="76"/>
      <c r="G196" s="77" t="s">
        <v>125</v>
      </c>
      <c r="H196" s="78">
        <v>234.08</v>
      </c>
      <c r="I196" s="216"/>
    </row>
    <row r="197" spans="1:9" ht="18" customHeight="1" x14ac:dyDescent="0.2">
      <c r="A197" s="240" t="s">
        <v>4</v>
      </c>
      <c r="B197" s="243" t="s">
        <v>389</v>
      </c>
      <c r="C197" s="234" t="s">
        <v>45</v>
      </c>
      <c r="D197" s="234"/>
      <c r="E197" s="52" t="s">
        <v>92</v>
      </c>
      <c r="F197" s="53">
        <f>SUM(H197:H201)</f>
        <v>547.83199999999999</v>
      </c>
      <c r="G197" s="8" t="s">
        <v>89</v>
      </c>
      <c r="H197" s="70">
        <f>SUM(H202)</f>
        <v>129.33199999999999</v>
      </c>
      <c r="I197" s="225" t="s">
        <v>88</v>
      </c>
    </row>
    <row r="198" spans="1:9" ht="18.75" customHeight="1" x14ac:dyDescent="0.2">
      <c r="A198" s="241"/>
      <c r="B198" s="244"/>
      <c r="C198" s="235"/>
      <c r="D198" s="235"/>
      <c r="E198" s="9"/>
      <c r="F198" s="20"/>
      <c r="G198" s="10" t="s">
        <v>84</v>
      </c>
      <c r="H198" s="74">
        <v>105</v>
      </c>
      <c r="I198" s="226"/>
    </row>
    <row r="199" spans="1:9" ht="18" customHeight="1" x14ac:dyDescent="0.2">
      <c r="A199" s="241"/>
      <c r="B199" s="244"/>
      <c r="C199" s="235"/>
      <c r="D199" s="235"/>
      <c r="E199" s="9"/>
      <c r="F199" s="20"/>
      <c r="G199" s="10" t="s">
        <v>85</v>
      </c>
      <c r="H199" s="74">
        <v>104.5</v>
      </c>
      <c r="I199" s="226"/>
    </row>
    <row r="200" spans="1:9" ht="18" customHeight="1" x14ac:dyDescent="0.2">
      <c r="A200" s="241"/>
      <c r="B200" s="244"/>
      <c r="C200" s="235"/>
      <c r="D200" s="235"/>
      <c r="E200" s="9"/>
      <c r="F200" s="20"/>
      <c r="G200" s="10" t="s">
        <v>124</v>
      </c>
      <c r="H200" s="74">
        <v>104.5</v>
      </c>
      <c r="I200" s="226"/>
    </row>
    <row r="201" spans="1:9" ht="18" customHeight="1" x14ac:dyDescent="0.2">
      <c r="A201" s="242"/>
      <c r="B201" s="245"/>
      <c r="C201" s="236"/>
      <c r="D201" s="236"/>
      <c r="E201" s="11"/>
      <c r="F201" s="19"/>
      <c r="G201" s="12" t="s">
        <v>125</v>
      </c>
      <c r="H201" s="78">
        <v>104.5</v>
      </c>
      <c r="I201" s="227"/>
    </row>
    <row r="202" spans="1:9" ht="18.75" customHeight="1" x14ac:dyDescent="0.2">
      <c r="A202" s="240" t="s">
        <v>5</v>
      </c>
      <c r="B202" s="243" t="s">
        <v>181</v>
      </c>
      <c r="C202" s="234" t="s">
        <v>45</v>
      </c>
      <c r="D202" s="234" t="s">
        <v>276</v>
      </c>
      <c r="E202" s="52" t="s">
        <v>92</v>
      </c>
      <c r="F202" s="53">
        <f t="shared" ref="F202" si="38">SUM(H202:H206)</f>
        <v>547.83199999999999</v>
      </c>
      <c r="G202" s="8" t="s">
        <v>89</v>
      </c>
      <c r="H202" s="70">
        <v>129.33199999999999</v>
      </c>
      <c r="I202" s="225" t="s">
        <v>88</v>
      </c>
    </row>
    <row r="203" spans="1:9" ht="18" customHeight="1" x14ac:dyDescent="0.2">
      <c r="A203" s="241"/>
      <c r="B203" s="244"/>
      <c r="C203" s="235"/>
      <c r="D203" s="235"/>
      <c r="E203" s="9"/>
      <c r="F203" s="20"/>
      <c r="G203" s="10" t="s">
        <v>84</v>
      </c>
      <c r="H203" s="74">
        <v>105</v>
      </c>
      <c r="I203" s="226"/>
    </row>
    <row r="204" spans="1:9" ht="18" customHeight="1" x14ac:dyDescent="0.2">
      <c r="A204" s="241"/>
      <c r="B204" s="244"/>
      <c r="C204" s="235"/>
      <c r="D204" s="235"/>
      <c r="E204" s="9"/>
      <c r="F204" s="20"/>
      <c r="G204" s="10" t="s">
        <v>85</v>
      </c>
      <c r="H204" s="74">
        <v>104.5</v>
      </c>
      <c r="I204" s="226"/>
    </row>
    <row r="205" spans="1:9" ht="18.75" customHeight="1" x14ac:dyDescent="0.2">
      <c r="A205" s="241"/>
      <c r="B205" s="244"/>
      <c r="C205" s="235"/>
      <c r="D205" s="235"/>
      <c r="E205" s="9"/>
      <c r="F205" s="20"/>
      <c r="G205" s="10" t="s">
        <v>124</v>
      </c>
      <c r="H205" s="74">
        <v>104.5</v>
      </c>
      <c r="I205" s="226"/>
    </row>
    <row r="206" spans="1:9" ht="27" customHeight="1" x14ac:dyDescent="0.2">
      <c r="A206" s="242"/>
      <c r="B206" s="245"/>
      <c r="C206" s="236"/>
      <c r="D206" s="236"/>
      <c r="E206" s="11"/>
      <c r="F206" s="19"/>
      <c r="G206" s="12" t="s">
        <v>125</v>
      </c>
      <c r="H206" s="78">
        <v>104.5</v>
      </c>
      <c r="I206" s="227"/>
    </row>
    <row r="207" spans="1:9" x14ac:dyDescent="0.2">
      <c r="A207" s="240" t="s">
        <v>7</v>
      </c>
      <c r="B207" s="243" t="s">
        <v>390</v>
      </c>
      <c r="C207" s="234" t="s">
        <v>45</v>
      </c>
      <c r="D207" s="234"/>
      <c r="E207" s="52" t="s">
        <v>92</v>
      </c>
      <c r="F207" s="53">
        <f t="shared" ref="F207" si="39">SUM(H207:H211)</f>
        <v>1317</v>
      </c>
      <c r="G207" s="8" t="s">
        <v>89</v>
      </c>
      <c r="H207" s="70">
        <f>H212</f>
        <v>0</v>
      </c>
      <c r="I207" s="225" t="s">
        <v>88</v>
      </c>
    </row>
    <row r="208" spans="1:9" x14ac:dyDescent="0.2">
      <c r="A208" s="241"/>
      <c r="B208" s="244"/>
      <c r="C208" s="235"/>
      <c r="D208" s="235"/>
      <c r="E208" s="9"/>
      <c r="F208" s="20"/>
      <c r="G208" s="10" t="s">
        <v>84</v>
      </c>
      <c r="H208" s="74">
        <v>331</v>
      </c>
      <c r="I208" s="226"/>
    </row>
    <row r="209" spans="1:9" x14ac:dyDescent="0.2">
      <c r="A209" s="241"/>
      <c r="B209" s="244"/>
      <c r="C209" s="235"/>
      <c r="D209" s="235"/>
      <c r="E209" s="9"/>
      <c r="F209" s="20"/>
      <c r="G209" s="10" t="s">
        <v>85</v>
      </c>
      <c r="H209" s="74">
        <v>328</v>
      </c>
      <c r="I209" s="226"/>
    </row>
    <row r="210" spans="1:9" x14ac:dyDescent="0.2">
      <c r="A210" s="241"/>
      <c r="B210" s="244"/>
      <c r="C210" s="235"/>
      <c r="D210" s="235"/>
      <c r="E210" s="9"/>
      <c r="F210" s="20"/>
      <c r="G210" s="10" t="s">
        <v>124</v>
      </c>
      <c r="H210" s="74">
        <v>329</v>
      </c>
      <c r="I210" s="226"/>
    </row>
    <row r="211" spans="1:9" x14ac:dyDescent="0.2">
      <c r="A211" s="242"/>
      <c r="B211" s="245"/>
      <c r="C211" s="236"/>
      <c r="D211" s="236"/>
      <c r="E211" s="11"/>
      <c r="F211" s="19"/>
      <c r="G211" s="12" t="s">
        <v>125</v>
      </c>
      <c r="H211" s="78">
        <v>329</v>
      </c>
      <c r="I211" s="227"/>
    </row>
    <row r="212" spans="1:9" x14ac:dyDescent="0.2">
      <c r="A212" s="240" t="s">
        <v>8</v>
      </c>
      <c r="B212" s="243" t="s">
        <v>252</v>
      </c>
      <c r="C212" s="234" t="s">
        <v>45</v>
      </c>
      <c r="D212" s="234" t="s">
        <v>286</v>
      </c>
      <c r="E212" s="52" t="s">
        <v>92</v>
      </c>
      <c r="F212" s="53">
        <f t="shared" ref="F212" si="40">SUM(H212:H216)</f>
        <v>1317</v>
      </c>
      <c r="G212" s="8" t="s">
        <v>89</v>
      </c>
      <c r="H212" s="70">
        <v>0</v>
      </c>
      <c r="I212" s="225" t="s">
        <v>88</v>
      </c>
    </row>
    <row r="213" spans="1:9" x14ac:dyDescent="0.2">
      <c r="A213" s="241"/>
      <c r="B213" s="244"/>
      <c r="C213" s="235"/>
      <c r="D213" s="235"/>
      <c r="E213" s="9"/>
      <c r="F213" s="20"/>
      <c r="G213" s="10" t="s">
        <v>84</v>
      </c>
      <c r="H213" s="74">
        <v>331</v>
      </c>
      <c r="I213" s="226"/>
    </row>
    <row r="214" spans="1:9" x14ac:dyDescent="0.2">
      <c r="A214" s="241"/>
      <c r="B214" s="244"/>
      <c r="C214" s="235"/>
      <c r="D214" s="235"/>
      <c r="E214" s="9"/>
      <c r="F214" s="20"/>
      <c r="G214" s="10" t="s">
        <v>85</v>
      </c>
      <c r="H214" s="74">
        <v>328</v>
      </c>
      <c r="I214" s="226"/>
    </row>
    <row r="215" spans="1:9" x14ac:dyDescent="0.2">
      <c r="A215" s="241"/>
      <c r="B215" s="244"/>
      <c r="C215" s="235"/>
      <c r="D215" s="235"/>
      <c r="E215" s="9"/>
      <c r="F215" s="20"/>
      <c r="G215" s="10" t="s">
        <v>124</v>
      </c>
      <c r="H215" s="74">
        <v>329</v>
      </c>
      <c r="I215" s="226"/>
    </row>
    <row r="216" spans="1:9" x14ac:dyDescent="0.2">
      <c r="A216" s="242"/>
      <c r="B216" s="245"/>
      <c r="C216" s="236"/>
      <c r="D216" s="236"/>
      <c r="E216" s="11"/>
      <c r="F216" s="19"/>
      <c r="G216" s="12" t="s">
        <v>125</v>
      </c>
      <c r="H216" s="78">
        <v>329</v>
      </c>
      <c r="I216" s="227"/>
    </row>
    <row r="217" spans="1:9" x14ac:dyDescent="0.2">
      <c r="A217" s="240" t="s">
        <v>76</v>
      </c>
      <c r="B217" s="243" t="s">
        <v>391</v>
      </c>
      <c r="C217" s="234" t="s">
        <v>45</v>
      </c>
      <c r="D217" s="234"/>
      <c r="E217" s="52" t="s">
        <v>92</v>
      </c>
      <c r="F217" s="53">
        <f t="shared" ref="F217" si="41">SUM(H217:H221)</f>
        <v>24042.845000000001</v>
      </c>
      <c r="G217" s="8" t="s">
        <v>89</v>
      </c>
      <c r="H217" s="70">
        <f>H222</f>
        <v>4637</v>
      </c>
      <c r="I217" s="225" t="s">
        <v>88</v>
      </c>
    </row>
    <row r="218" spans="1:9" x14ac:dyDescent="0.2">
      <c r="A218" s="241"/>
      <c r="B218" s="244"/>
      <c r="C218" s="235"/>
      <c r="D218" s="235"/>
      <c r="E218" s="9"/>
      <c r="F218" s="20"/>
      <c r="G218" s="10" t="s">
        <v>84</v>
      </c>
      <c r="H218" s="74">
        <f t="shared" ref="H218:H221" si="42">H223</f>
        <v>4868.8500000000004</v>
      </c>
      <c r="I218" s="226"/>
    </row>
    <row r="219" spans="1:9" x14ac:dyDescent="0.2">
      <c r="A219" s="241"/>
      <c r="B219" s="244"/>
      <c r="C219" s="235"/>
      <c r="D219" s="235"/>
      <c r="E219" s="9"/>
      <c r="F219" s="20"/>
      <c r="G219" s="10" t="s">
        <v>85</v>
      </c>
      <c r="H219" s="74">
        <f t="shared" si="42"/>
        <v>4845.665</v>
      </c>
      <c r="I219" s="226"/>
    </row>
    <row r="220" spans="1:9" x14ac:dyDescent="0.2">
      <c r="A220" s="241"/>
      <c r="B220" s="244"/>
      <c r="C220" s="235"/>
      <c r="D220" s="235"/>
      <c r="E220" s="9"/>
      <c r="F220" s="20"/>
      <c r="G220" s="10" t="s">
        <v>124</v>
      </c>
      <c r="H220" s="74">
        <f t="shared" si="42"/>
        <v>4845.665</v>
      </c>
      <c r="I220" s="226"/>
    </row>
    <row r="221" spans="1:9" x14ac:dyDescent="0.2">
      <c r="A221" s="242"/>
      <c r="B221" s="245"/>
      <c r="C221" s="236"/>
      <c r="D221" s="236"/>
      <c r="E221" s="11"/>
      <c r="F221" s="19"/>
      <c r="G221" s="12" t="s">
        <v>125</v>
      </c>
      <c r="H221" s="78">
        <f t="shared" si="42"/>
        <v>4845.665</v>
      </c>
      <c r="I221" s="227"/>
    </row>
    <row r="222" spans="1:9" x14ac:dyDescent="0.2">
      <c r="A222" s="240" t="s">
        <v>77</v>
      </c>
      <c r="B222" s="243" t="s">
        <v>97</v>
      </c>
      <c r="C222" s="234" t="s">
        <v>45</v>
      </c>
      <c r="D222" s="234" t="s">
        <v>119</v>
      </c>
      <c r="E222" s="52" t="s">
        <v>92</v>
      </c>
      <c r="F222" s="53">
        <f t="shared" ref="F222" si="43">SUM(H222:H226)</f>
        <v>24042.845000000001</v>
      </c>
      <c r="G222" s="8" t="s">
        <v>89</v>
      </c>
      <c r="H222" s="70">
        <v>4637</v>
      </c>
      <c r="I222" s="225" t="s">
        <v>88</v>
      </c>
    </row>
    <row r="223" spans="1:9" x14ac:dyDescent="0.2">
      <c r="A223" s="241" t="s">
        <v>81</v>
      </c>
      <c r="B223" s="244" t="s">
        <v>69</v>
      </c>
      <c r="C223" s="235"/>
      <c r="D223" s="235"/>
      <c r="E223" s="9"/>
      <c r="F223" s="20"/>
      <c r="G223" s="10" t="s">
        <v>84</v>
      </c>
      <c r="H223" s="74">
        <v>4868.8500000000004</v>
      </c>
      <c r="I223" s="226"/>
    </row>
    <row r="224" spans="1:9" x14ac:dyDescent="0.2">
      <c r="A224" s="241" t="s">
        <v>81</v>
      </c>
      <c r="B224" s="244" t="s">
        <v>69</v>
      </c>
      <c r="C224" s="235"/>
      <c r="D224" s="235"/>
      <c r="E224" s="9"/>
      <c r="F224" s="20"/>
      <c r="G224" s="10" t="s">
        <v>85</v>
      </c>
      <c r="H224" s="74">
        <v>4845.665</v>
      </c>
      <c r="I224" s="226"/>
    </row>
    <row r="225" spans="1:9" x14ac:dyDescent="0.2">
      <c r="A225" s="241" t="s">
        <v>81</v>
      </c>
      <c r="B225" s="244" t="s">
        <v>69</v>
      </c>
      <c r="C225" s="235"/>
      <c r="D225" s="235"/>
      <c r="E225" s="9"/>
      <c r="F225" s="20"/>
      <c r="G225" s="10" t="s">
        <v>124</v>
      </c>
      <c r="H225" s="74">
        <v>4845.665</v>
      </c>
      <c r="I225" s="226"/>
    </row>
    <row r="226" spans="1:9" x14ac:dyDescent="0.2">
      <c r="A226" s="242" t="s">
        <v>81</v>
      </c>
      <c r="B226" s="245" t="s">
        <v>69</v>
      </c>
      <c r="C226" s="236"/>
      <c r="D226" s="236"/>
      <c r="E226" s="11"/>
      <c r="F226" s="19"/>
      <c r="G226" s="12" t="s">
        <v>125</v>
      </c>
      <c r="H226" s="78">
        <v>4845.665</v>
      </c>
      <c r="I226" s="227"/>
    </row>
  </sheetData>
  <autoFilter ref="A6:I226"/>
  <mergeCells count="196">
    <mergeCell ref="B137:B141"/>
    <mergeCell ref="D102:D106"/>
    <mergeCell ref="B97:B111"/>
    <mergeCell ref="C87:C91"/>
    <mergeCell ref="B87:B91"/>
    <mergeCell ref="D147:D151"/>
    <mergeCell ref="I132:I136"/>
    <mergeCell ref="I152:I156"/>
    <mergeCell ref="I157:I161"/>
    <mergeCell ref="I107:I111"/>
    <mergeCell ref="I117:I121"/>
    <mergeCell ref="D107:D111"/>
    <mergeCell ref="D112:D116"/>
    <mergeCell ref="D122:D126"/>
    <mergeCell ref="D117:D121"/>
    <mergeCell ref="D132:D136"/>
    <mergeCell ref="I142:I146"/>
    <mergeCell ref="I137:I141"/>
    <mergeCell ref="D142:D146"/>
    <mergeCell ref="D137:D141"/>
    <mergeCell ref="D127:D131"/>
    <mergeCell ref="B112:B121"/>
    <mergeCell ref="D197:D201"/>
    <mergeCell ref="A192:A196"/>
    <mergeCell ref="B192:B196"/>
    <mergeCell ref="A202:A206"/>
    <mergeCell ref="A97:A111"/>
    <mergeCell ref="A147:A156"/>
    <mergeCell ref="C117:C121"/>
    <mergeCell ref="C127:C131"/>
    <mergeCell ref="C122:C126"/>
    <mergeCell ref="B162:B166"/>
    <mergeCell ref="B147:B156"/>
    <mergeCell ref="A132:A136"/>
    <mergeCell ref="C147:C151"/>
    <mergeCell ref="C162:C166"/>
    <mergeCell ref="A112:A121"/>
    <mergeCell ref="A122:A131"/>
    <mergeCell ref="B122:B131"/>
    <mergeCell ref="C142:C146"/>
    <mergeCell ref="C107:C111"/>
    <mergeCell ref="C112:C116"/>
    <mergeCell ref="C152:C156"/>
    <mergeCell ref="A137:A141"/>
    <mergeCell ref="B157:B161"/>
    <mergeCell ref="A157:A161"/>
    <mergeCell ref="B167:B176"/>
    <mergeCell ref="B177:B181"/>
    <mergeCell ref="C177:C181"/>
    <mergeCell ref="C172:C176"/>
    <mergeCell ref="A212:A216"/>
    <mergeCell ref="I197:I201"/>
    <mergeCell ref="A207:A211"/>
    <mergeCell ref="B207:B211"/>
    <mergeCell ref="B212:B216"/>
    <mergeCell ref="C212:C216"/>
    <mergeCell ref="C197:C201"/>
    <mergeCell ref="D202:D206"/>
    <mergeCell ref="I207:I211"/>
    <mergeCell ref="C207:C211"/>
    <mergeCell ref="D212:D216"/>
    <mergeCell ref="I212:I216"/>
    <mergeCell ref="I202:I206"/>
    <mergeCell ref="D207:D211"/>
    <mergeCell ref="C202:C206"/>
    <mergeCell ref="B202:B206"/>
    <mergeCell ref="A197:A201"/>
    <mergeCell ref="B197:B201"/>
    <mergeCell ref="C192:C196"/>
    <mergeCell ref="D192:D196"/>
    <mergeCell ref="I7:I11"/>
    <mergeCell ref="C17:C21"/>
    <mergeCell ref="D17:D21"/>
    <mergeCell ref="I17:I21"/>
    <mergeCell ref="B22:B26"/>
    <mergeCell ref="C22:C26"/>
    <mergeCell ref="D22:D26"/>
    <mergeCell ref="I192:I196"/>
    <mergeCell ref="I177:I181"/>
    <mergeCell ref="C167:C171"/>
    <mergeCell ref="I172:I176"/>
    <mergeCell ref="C97:C101"/>
    <mergeCell ref="I102:I106"/>
    <mergeCell ref="I162:I166"/>
    <mergeCell ref="I167:I171"/>
    <mergeCell ref="C132:C136"/>
    <mergeCell ref="D152:D156"/>
    <mergeCell ref="D162:D166"/>
    <mergeCell ref="I77:I81"/>
    <mergeCell ref="B77:B86"/>
    <mergeCell ref="I112:I116"/>
    <mergeCell ref="I127:I131"/>
    <mergeCell ref="I147:I151"/>
    <mergeCell ref="B132:B136"/>
    <mergeCell ref="A27:A31"/>
    <mergeCell ref="B27:B31"/>
    <mergeCell ref="C27:C31"/>
    <mergeCell ref="D27:D31"/>
    <mergeCell ref="A47:A51"/>
    <mergeCell ref="B47:B51"/>
    <mergeCell ref="C47:C51"/>
    <mergeCell ref="D47:D51"/>
    <mergeCell ref="A182:A186"/>
    <mergeCell ref="C182:C186"/>
    <mergeCell ref="D182:D186"/>
    <mergeCell ref="A177:A181"/>
    <mergeCell ref="A167:A176"/>
    <mergeCell ref="D177:D181"/>
    <mergeCell ref="D172:D176"/>
    <mergeCell ref="C137:C141"/>
    <mergeCell ref="D157:D161"/>
    <mergeCell ref="C157:C161"/>
    <mergeCell ref="A142:A146"/>
    <mergeCell ref="B142:B146"/>
    <mergeCell ref="D167:D171"/>
    <mergeCell ref="A162:A166"/>
    <mergeCell ref="D97:D101"/>
    <mergeCell ref="D87:D91"/>
    <mergeCell ref="D222:D226"/>
    <mergeCell ref="I222:I226"/>
    <mergeCell ref="A222:A226"/>
    <mergeCell ref="B222:B226"/>
    <mergeCell ref="C222:C226"/>
    <mergeCell ref="D217:D221"/>
    <mergeCell ref="A217:A221"/>
    <mergeCell ref="B217:B221"/>
    <mergeCell ref="I217:I221"/>
    <mergeCell ref="C217:C221"/>
    <mergeCell ref="A52:A56"/>
    <mergeCell ref="B52:B56"/>
    <mergeCell ref="C82:C86"/>
    <mergeCell ref="D82:D86"/>
    <mergeCell ref="I87:I91"/>
    <mergeCell ref="I82:I86"/>
    <mergeCell ref="I122:I126"/>
    <mergeCell ref="I97:I101"/>
    <mergeCell ref="C102:C106"/>
    <mergeCell ref="A57:A61"/>
    <mergeCell ref="B57:B61"/>
    <mergeCell ref="C57:C61"/>
    <mergeCell ref="A87:A91"/>
    <mergeCell ref="C77:C81"/>
    <mergeCell ref="D77:D81"/>
    <mergeCell ref="A67:A71"/>
    <mergeCell ref="B67:B71"/>
    <mergeCell ref="C67:C71"/>
    <mergeCell ref="D67:D71"/>
    <mergeCell ref="A79:A86"/>
    <mergeCell ref="C32:C36"/>
    <mergeCell ref="D32:D36"/>
    <mergeCell ref="I32:I36"/>
    <mergeCell ref="D57:D61"/>
    <mergeCell ref="C52:C56"/>
    <mergeCell ref="D52:D56"/>
    <mergeCell ref="A22:A26"/>
    <mergeCell ref="H1:I1"/>
    <mergeCell ref="A92:A96"/>
    <mergeCell ref="B92:B96"/>
    <mergeCell ref="C92:C96"/>
    <mergeCell ref="D92:D96"/>
    <mergeCell ref="I92:I96"/>
    <mergeCell ref="A2:I2"/>
    <mergeCell ref="E5:H5"/>
    <mergeCell ref="E4:H4"/>
    <mergeCell ref="A37:A41"/>
    <mergeCell ref="B37:B41"/>
    <mergeCell ref="C37:C41"/>
    <mergeCell ref="D37:D41"/>
    <mergeCell ref="A42:A46"/>
    <mergeCell ref="B42:B46"/>
    <mergeCell ref="C42:C46"/>
    <mergeCell ref="D42:D46"/>
    <mergeCell ref="I182:I186"/>
    <mergeCell ref="A187:A191"/>
    <mergeCell ref="C187:C191"/>
    <mergeCell ref="D187:D191"/>
    <mergeCell ref="I187:I191"/>
    <mergeCell ref="B182:B186"/>
    <mergeCell ref="B187:B191"/>
    <mergeCell ref="I12:I16"/>
    <mergeCell ref="A62:A66"/>
    <mergeCell ref="B62:B66"/>
    <mergeCell ref="C62:C66"/>
    <mergeCell ref="D62:D66"/>
    <mergeCell ref="A72:A76"/>
    <mergeCell ref="B72:B76"/>
    <mergeCell ref="C72:C76"/>
    <mergeCell ref="D72:D76"/>
    <mergeCell ref="C12:C16"/>
    <mergeCell ref="D12:D16"/>
    <mergeCell ref="A7:A21"/>
    <mergeCell ref="B7:B21"/>
    <mergeCell ref="C7:C11"/>
    <mergeCell ref="D7:D11"/>
    <mergeCell ref="A32:A36"/>
    <mergeCell ref="B32:B36"/>
  </mergeCells>
  <pageMargins left="0.52" right="0.55000000000000004" top="0.39370078740157483" bottom="0.51" header="0.51181102362204722" footer="0.51181102362204722"/>
  <pageSetup paperSize="9" scale="66" fitToHeight="0" orientation="landscape" r:id="rId1"/>
  <headerFooter alignWithMargins="0">
    <oddFooter>&amp;R&amp;P</oddFooter>
  </headerFooter>
  <rowBreaks count="6" manualBreakCount="6">
    <brk id="36" max="8" man="1"/>
    <brk id="66" max="8" man="1"/>
    <brk id="101" max="8" man="1"/>
    <brk id="131" max="8" man="1"/>
    <brk id="161" max="8" man="1"/>
    <brk id="18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5"/>
  <sheetViews>
    <sheetView tabSelected="1" view="pageBreakPreview" topLeftCell="A94" zoomScaleSheetLayoutView="100" workbookViewId="0">
      <selection activeCell="Q100" sqref="Q100"/>
    </sheetView>
  </sheetViews>
  <sheetFormatPr defaultRowHeight="12.75" outlineLevelRow="1" x14ac:dyDescent="0.2"/>
  <cols>
    <col min="1" max="1" width="6.5703125" style="6" customWidth="1"/>
    <col min="2" max="2" width="28.28515625" style="6" customWidth="1"/>
    <col min="3" max="3" width="13.7109375" style="6" customWidth="1"/>
    <col min="4" max="4" width="21" style="6" customWidth="1"/>
    <col min="5" max="5" width="18.28515625" style="5" customWidth="1"/>
    <col min="6" max="6" width="15.5703125" style="5" customWidth="1"/>
    <col min="7" max="7" width="14.85546875" style="6" bestFit="1" customWidth="1"/>
    <col min="8" max="8" width="14.85546875" style="60" bestFit="1" customWidth="1"/>
    <col min="9" max="11" width="14.85546875" style="6" bestFit="1" customWidth="1"/>
    <col min="12" max="12" width="20.7109375" style="6" customWidth="1"/>
    <col min="13" max="13" width="21.140625" style="6" customWidth="1"/>
    <col min="14" max="14" width="61.28515625" style="6" hidden="1" customWidth="1"/>
    <col min="15" max="15" width="9.7109375" style="6" bestFit="1" customWidth="1"/>
    <col min="16" max="16" width="9.140625" style="6"/>
    <col min="17" max="17" width="10.7109375" style="6" bestFit="1" customWidth="1"/>
    <col min="18" max="16384" width="9.140625" style="6"/>
  </cols>
  <sheetData>
    <row r="1" spans="1:17" ht="82.5" customHeight="1" x14ac:dyDescent="0.2">
      <c r="A1" s="32"/>
      <c r="B1" s="32"/>
      <c r="C1" s="32"/>
      <c r="D1" s="32"/>
      <c r="E1" s="62"/>
      <c r="F1" s="62"/>
      <c r="G1" s="32"/>
      <c r="H1" s="59"/>
      <c r="I1" s="32"/>
      <c r="J1" s="32"/>
      <c r="K1" s="32"/>
      <c r="L1" s="309" t="s">
        <v>254</v>
      </c>
      <c r="M1" s="309"/>
    </row>
    <row r="2" spans="1:17" s="27" customFormat="1" ht="26.25" customHeight="1" x14ac:dyDescent="0.2">
      <c r="A2" s="250" t="s">
        <v>67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33"/>
    </row>
    <row r="3" spans="1:17" s="27" customFormat="1" ht="33.75" customHeight="1" x14ac:dyDescent="0.2">
      <c r="A3" s="250" t="s">
        <v>253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33"/>
    </row>
    <row r="4" spans="1:17" s="27" customFormat="1" ht="29.25" customHeight="1" x14ac:dyDescent="0.2">
      <c r="A4" s="56"/>
      <c r="B4" s="56"/>
      <c r="C4" s="56"/>
      <c r="D4" s="56"/>
      <c r="E4" s="3"/>
      <c r="F4" s="3"/>
      <c r="G4" s="34"/>
      <c r="H4" s="3"/>
      <c r="I4" s="34"/>
      <c r="J4" s="34"/>
      <c r="K4" s="35"/>
      <c r="L4" s="35"/>
      <c r="M4" s="35"/>
    </row>
    <row r="5" spans="1:17" ht="24" customHeight="1" x14ac:dyDescent="0.2">
      <c r="A5" s="310" t="s">
        <v>29</v>
      </c>
      <c r="B5" s="311" t="s">
        <v>40</v>
      </c>
      <c r="C5" s="311" t="s">
        <v>47</v>
      </c>
      <c r="D5" s="311" t="s">
        <v>41</v>
      </c>
      <c r="E5" s="312" t="s">
        <v>42</v>
      </c>
      <c r="F5" s="312" t="s">
        <v>48</v>
      </c>
      <c r="G5" s="311" t="s">
        <v>43</v>
      </c>
      <c r="H5" s="311"/>
      <c r="I5" s="311"/>
      <c r="J5" s="311"/>
      <c r="K5" s="311"/>
      <c r="L5" s="313" t="s">
        <v>49</v>
      </c>
      <c r="M5" s="313" t="s">
        <v>63</v>
      </c>
    </row>
    <row r="6" spans="1:17" ht="78" customHeight="1" x14ac:dyDescent="0.2">
      <c r="A6" s="310"/>
      <c r="B6" s="311"/>
      <c r="C6" s="311"/>
      <c r="D6" s="311"/>
      <c r="E6" s="312"/>
      <c r="F6" s="312"/>
      <c r="G6" s="174">
        <v>2017</v>
      </c>
      <c r="H6" s="4">
        <v>2018</v>
      </c>
      <c r="I6" s="61">
        <v>2019</v>
      </c>
      <c r="J6" s="55">
        <v>2020</v>
      </c>
      <c r="K6" s="55">
        <v>2021</v>
      </c>
      <c r="L6" s="314"/>
      <c r="M6" s="314"/>
    </row>
    <row r="7" spans="1:17" ht="24" customHeight="1" x14ac:dyDescent="0.2">
      <c r="A7" s="57">
        <v>1</v>
      </c>
      <c r="B7" s="55">
        <v>2</v>
      </c>
      <c r="C7" s="55">
        <v>3</v>
      </c>
      <c r="D7" s="55">
        <v>4</v>
      </c>
      <c r="E7" s="4">
        <v>5</v>
      </c>
      <c r="F7" s="4">
        <v>6</v>
      </c>
      <c r="G7" s="174">
        <v>7</v>
      </c>
      <c r="H7" s="4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</row>
    <row r="8" spans="1:17" ht="30" hidden="1" customHeight="1" outlineLevel="1" x14ac:dyDescent="0.2">
      <c r="A8" s="36"/>
      <c r="B8" s="7" t="s">
        <v>9</v>
      </c>
      <c r="C8" s="7"/>
      <c r="D8" s="37" t="s">
        <v>27</v>
      </c>
      <c r="E8" s="165">
        <f>SUM(E9:E12)</f>
        <v>2138336.8540000003</v>
      </c>
      <c r="F8" s="165">
        <f>SUM(F9:F12)</f>
        <v>12856031.009917555</v>
      </c>
      <c r="G8" s="175">
        <f>SUM(G9:G12)</f>
        <v>2812489.7930000001</v>
      </c>
      <c r="H8" s="165">
        <f t="shared" ref="H8:K8" si="0">SUM(H9:H12)</f>
        <v>2887642.60445</v>
      </c>
      <c r="I8" s="165">
        <f t="shared" si="0"/>
        <v>2607685.0996724996</v>
      </c>
      <c r="J8" s="165">
        <f t="shared" si="0"/>
        <v>2264041.2096561249</v>
      </c>
      <c r="K8" s="165">
        <f t="shared" si="0"/>
        <v>2284172.3031389313</v>
      </c>
      <c r="L8" s="7"/>
      <c r="M8" s="7"/>
    </row>
    <row r="9" spans="1:17" ht="30" hidden="1" customHeight="1" outlineLevel="1" x14ac:dyDescent="0.2">
      <c r="A9" s="36"/>
      <c r="B9" s="7"/>
      <c r="C9" s="7"/>
      <c r="D9" s="14" t="s">
        <v>35</v>
      </c>
      <c r="E9" s="165">
        <f>E14+E90</f>
        <v>1220293</v>
      </c>
      <c r="F9" s="165">
        <f>SUM(G9:K9)</f>
        <v>6353980.7999999998</v>
      </c>
      <c r="G9" s="175">
        <f t="shared" ref="G9:K12" si="1">G14+G90</f>
        <v>1333028.8</v>
      </c>
      <c r="H9" s="165">
        <f t="shared" si="1"/>
        <v>1331407</v>
      </c>
      <c r="I9" s="165">
        <f t="shared" si="1"/>
        <v>1331407</v>
      </c>
      <c r="J9" s="165">
        <f t="shared" si="1"/>
        <v>1179069</v>
      </c>
      <c r="K9" s="165">
        <f t="shared" si="1"/>
        <v>1179069</v>
      </c>
      <c r="L9" s="7"/>
      <c r="M9" s="7"/>
    </row>
    <row r="10" spans="1:17" ht="30" hidden="1" customHeight="1" outlineLevel="1" x14ac:dyDescent="0.2">
      <c r="A10" s="36"/>
      <c r="B10" s="7"/>
      <c r="C10" s="7"/>
      <c r="D10" s="14" t="s">
        <v>25</v>
      </c>
      <c r="E10" s="165">
        <f>E15+E91</f>
        <v>0</v>
      </c>
      <c r="F10" s="165">
        <f t="shared" ref="F10:F12" si="2">SUM(G10:K10)</f>
        <v>0</v>
      </c>
      <c r="G10" s="175">
        <f t="shared" si="1"/>
        <v>0</v>
      </c>
      <c r="H10" s="165">
        <f t="shared" si="1"/>
        <v>0</v>
      </c>
      <c r="I10" s="165">
        <f t="shared" si="1"/>
        <v>0</v>
      </c>
      <c r="J10" s="165">
        <f t="shared" si="1"/>
        <v>0</v>
      </c>
      <c r="K10" s="165">
        <f t="shared" si="1"/>
        <v>0</v>
      </c>
      <c r="L10" s="7"/>
      <c r="M10" s="7"/>
      <c r="O10" s="160">
        <f>G9+G12</f>
        <v>2232899.7930000001</v>
      </c>
    </row>
    <row r="11" spans="1:17" ht="30" hidden="1" customHeight="1" outlineLevel="1" x14ac:dyDescent="0.2">
      <c r="A11" s="36"/>
      <c r="B11" s="7"/>
      <c r="C11" s="7"/>
      <c r="D11" s="14" t="s">
        <v>44</v>
      </c>
      <c r="E11" s="165">
        <f>E16+E92</f>
        <v>217185</v>
      </c>
      <c r="F11" s="165">
        <f t="shared" si="2"/>
        <v>2503604.1369175566</v>
      </c>
      <c r="G11" s="175">
        <f t="shared" si="1"/>
        <v>579590</v>
      </c>
      <c r="H11" s="165">
        <f t="shared" si="1"/>
        <v>715189.90445000003</v>
      </c>
      <c r="I11" s="165">
        <f t="shared" si="1"/>
        <v>383449.39967249997</v>
      </c>
      <c r="J11" s="165">
        <f t="shared" si="1"/>
        <v>402621.86965612497</v>
      </c>
      <c r="K11" s="165">
        <f t="shared" si="1"/>
        <v>422752.96313893126</v>
      </c>
      <c r="L11" s="7"/>
      <c r="M11" s="7"/>
      <c r="O11" s="160">
        <f>H9+H12</f>
        <v>2172452.7000000002</v>
      </c>
    </row>
    <row r="12" spans="1:17" ht="30" hidden="1" customHeight="1" outlineLevel="1" x14ac:dyDescent="0.2">
      <c r="A12" s="36"/>
      <c r="B12" s="7"/>
      <c r="C12" s="7"/>
      <c r="D12" s="14" t="s">
        <v>45</v>
      </c>
      <c r="E12" s="165">
        <f>E17+E93</f>
        <v>700858.85400000005</v>
      </c>
      <c r="F12" s="165">
        <f t="shared" si="2"/>
        <v>3998446.0729999994</v>
      </c>
      <c r="G12" s="175">
        <f t="shared" si="1"/>
        <v>899870.99300000002</v>
      </c>
      <c r="H12" s="165">
        <f t="shared" si="1"/>
        <v>841045.7</v>
      </c>
      <c r="I12" s="165">
        <f t="shared" si="1"/>
        <v>892828.69999999984</v>
      </c>
      <c r="J12" s="165">
        <f t="shared" si="1"/>
        <v>682350.33999999985</v>
      </c>
      <c r="K12" s="165">
        <f t="shared" si="1"/>
        <v>682350.33999999985</v>
      </c>
      <c r="L12" s="7"/>
      <c r="M12" s="7"/>
      <c r="N12" s="160">
        <f>2255133-G9-G12</f>
        <v>22233.206999999937</v>
      </c>
    </row>
    <row r="13" spans="1:17" ht="24" customHeight="1" collapsed="1" x14ac:dyDescent="0.2">
      <c r="A13" s="303" t="s">
        <v>31</v>
      </c>
      <c r="B13" s="266" t="s">
        <v>130</v>
      </c>
      <c r="C13" s="266" t="s">
        <v>133</v>
      </c>
      <c r="D13" s="14" t="s">
        <v>27</v>
      </c>
      <c r="E13" s="165">
        <f>E14+E15+E16+E17</f>
        <v>105261</v>
      </c>
      <c r="F13" s="165">
        <f>SUM(F14:F17)</f>
        <v>1189637.9449999998</v>
      </c>
      <c r="G13" s="175">
        <f>SUM(G14:G17)</f>
        <v>466128.98499999999</v>
      </c>
      <c r="H13" s="165">
        <f>SUM(H14:H17)</f>
        <v>507336.8</v>
      </c>
      <c r="I13" s="165">
        <f t="shared" ref="I13:K13" si="3">SUM(I14:I17)</f>
        <v>212376.72</v>
      </c>
      <c r="J13" s="165">
        <f t="shared" si="3"/>
        <v>1897.72</v>
      </c>
      <c r="K13" s="165">
        <f t="shared" si="3"/>
        <v>1897.72</v>
      </c>
      <c r="L13" s="269" t="s">
        <v>255</v>
      </c>
      <c r="M13" s="269"/>
      <c r="Q13" s="160">
        <f>F13+F89</f>
        <v>12856031.009917557</v>
      </c>
    </row>
    <row r="14" spans="1:17" ht="30" customHeight="1" x14ac:dyDescent="0.2">
      <c r="A14" s="304"/>
      <c r="B14" s="267" t="s">
        <v>23</v>
      </c>
      <c r="C14" s="267"/>
      <c r="D14" s="14" t="s">
        <v>35</v>
      </c>
      <c r="E14" s="165">
        <f>E20+E25+E30+E35+E40+E45+E80+E85</f>
        <v>1250</v>
      </c>
      <c r="F14" s="165">
        <f>SUM(G14:K14)</f>
        <v>621.79999999999995</v>
      </c>
      <c r="G14" s="175">
        <f>G20+G25+G30+G35+G40+G45+G70+G80+G85+G65</f>
        <v>621.79999999999995</v>
      </c>
      <c r="H14" s="165">
        <f t="shared" ref="H14:K15" si="4">H20+H25+H30+H35+H40+H45+H80+H85</f>
        <v>0</v>
      </c>
      <c r="I14" s="165">
        <f t="shared" si="4"/>
        <v>0</v>
      </c>
      <c r="J14" s="165">
        <f t="shared" si="4"/>
        <v>0</v>
      </c>
      <c r="K14" s="165">
        <f t="shared" si="4"/>
        <v>0</v>
      </c>
      <c r="L14" s="270"/>
      <c r="M14" s="270"/>
    </row>
    <row r="15" spans="1:17" ht="30" customHeight="1" x14ac:dyDescent="0.2">
      <c r="A15" s="304"/>
      <c r="B15" s="267" t="s">
        <v>23</v>
      </c>
      <c r="C15" s="267"/>
      <c r="D15" s="14" t="s">
        <v>25</v>
      </c>
      <c r="E15" s="165">
        <f>E21+E26+E31+E36+E41+E46+E81+E86</f>
        <v>0</v>
      </c>
      <c r="F15" s="165">
        <f>SUM(G15:K15)</f>
        <v>0</v>
      </c>
      <c r="G15" s="175">
        <f>G21+G26+G31+G36+G41+G46+G81+G86</f>
        <v>0</v>
      </c>
      <c r="H15" s="165">
        <f t="shared" si="4"/>
        <v>0</v>
      </c>
      <c r="I15" s="165">
        <f t="shared" si="4"/>
        <v>0</v>
      </c>
      <c r="J15" s="165">
        <f t="shared" si="4"/>
        <v>0</v>
      </c>
      <c r="K15" s="165">
        <f t="shared" si="4"/>
        <v>0</v>
      </c>
      <c r="L15" s="270"/>
      <c r="M15" s="270"/>
    </row>
    <row r="16" spans="1:17" ht="30" customHeight="1" x14ac:dyDescent="0.2">
      <c r="A16" s="304"/>
      <c r="B16" s="267" t="s">
        <v>23</v>
      </c>
      <c r="C16" s="267"/>
      <c r="D16" s="14" t="s">
        <v>44</v>
      </c>
      <c r="E16" s="165">
        <f>E22+E27+E32+E37+E42+E47+E82+E87</f>
        <v>0</v>
      </c>
      <c r="F16" s="165">
        <f>SUM(G16:K16)</f>
        <v>581790</v>
      </c>
      <c r="G16" s="175">
        <f>G22+G27+G32+G37+G42+G47+G82+G87+G57+G72</f>
        <v>231790</v>
      </c>
      <c r="H16" s="165">
        <f>H22+H27+H32+H37+H42+H47+H82+H87+H72</f>
        <v>350000</v>
      </c>
      <c r="I16" s="165">
        <f t="shared" ref="I16:K17" si="5">I22+I27+I32+I37+I42+I47+I82+I87</f>
        <v>0</v>
      </c>
      <c r="J16" s="165">
        <f t="shared" si="5"/>
        <v>0</v>
      </c>
      <c r="K16" s="165">
        <f t="shared" si="5"/>
        <v>0</v>
      </c>
      <c r="L16" s="270"/>
      <c r="M16" s="270"/>
    </row>
    <row r="17" spans="1:15" ht="30" customHeight="1" x14ac:dyDescent="0.2">
      <c r="A17" s="305"/>
      <c r="B17" s="268" t="s">
        <v>23</v>
      </c>
      <c r="C17" s="268"/>
      <c r="D17" s="14" t="s">
        <v>45</v>
      </c>
      <c r="E17" s="165">
        <f>E23+E28+E33+E38+E43+E48+E83+E88</f>
        <v>104011</v>
      </c>
      <c r="F17" s="165">
        <f>SUM(G17:K17)</f>
        <v>607226.1449999999</v>
      </c>
      <c r="G17" s="175">
        <f>SUM(G23+G28+G33+G38+G43+G48+G53+G58+G63+G73+G83+G88)</f>
        <v>233717.185</v>
      </c>
      <c r="H17" s="165">
        <f>H23+H28+H33+H38+H43+H48+H83+H88</f>
        <v>157336.79999999999</v>
      </c>
      <c r="I17" s="165">
        <f t="shared" si="5"/>
        <v>212376.72</v>
      </c>
      <c r="J17" s="165">
        <f t="shared" si="5"/>
        <v>1897.72</v>
      </c>
      <c r="K17" s="165">
        <f t="shared" si="5"/>
        <v>1897.72</v>
      </c>
      <c r="L17" s="271"/>
      <c r="M17" s="271"/>
    </row>
    <row r="18" spans="1:15" ht="30" customHeight="1" x14ac:dyDescent="0.2">
      <c r="A18" s="38" t="s">
        <v>50</v>
      </c>
      <c r="B18" s="299" t="s">
        <v>173</v>
      </c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1"/>
      <c r="N18" s="82" t="s">
        <v>140</v>
      </c>
      <c r="O18" s="81"/>
    </row>
    <row r="19" spans="1:15" ht="24" customHeight="1" x14ac:dyDescent="0.2">
      <c r="A19" s="260" t="s">
        <v>64</v>
      </c>
      <c r="B19" s="262" t="s">
        <v>355</v>
      </c>
      <c r="C19" s="262" t="s">
        <v>241</v>
      </c>
      <c r="D19" s="66" t="s">
        <v>27</v>
      </c>
      <c r="E19" s="165">
        <f>SUM(E20:E23)</f>
        <v>100783</v>
      </c>
      <c r="F19" s="165">
        <f>SUM(F20:F23)</f>
        <v>169000</v>
      </c>
      <c r="G19" s="175">
        <f t="shared" ref="G19:K19" si="6">SUM(G20:G23)</f>
        <v>169000</v>
      </c>
      <c r="H19" s="165">
        <f>SUM(H20:H23)</f>
        <v>0</v>
      </c>
      <c r="I19" s="165">
        <f t="shared" si="6"/>
        <v>0</v>
      </c>
      <c r="J19" s="165">
        <f t="shared" si="6"/>
        <v>0</v>
      </c>
      <c r="K19" s="165">
        <f t="shared" si="6"/>
        <v>0</v>
      </c>
      <c r="L19" s="276" t="s">
        <v>18</v>
      </c>
      <c r="M19" s="272" t="s">
        <v>19</v>
      </c>
      <c r="N19" s="262" t="s">
        <v>141</v>
      </c>
    </row>
    <row r="20" spans="1:15" ht="30" customHeight="1" x14ac:dyDescent="0.2">
      <c r="A20" s="257" t="s">
        <v>73</v>
      </c>
      <c r="B20" s="263" t="s">
        <v>91</v>
      </c>
      <c r="C20" s="263"/>
      <c r="D20" s="66" t="s">
        <v>35</v>
      </c>
      <c r="E20" s="165">
        <v>0</v>
      </c>
      <c r="F20" s="165">
        <f>SUM(G20:K20)</f>
        <v>0</v>
      </c>
      <c r="G20" s="175">
        <v>0</v>
      </c>
      <c r="H20" s="165">
        <v>0</v>
      </c>
      <c r="I20" s="165">
        <v>0</v>
      </c>
      <c r="J20" s="165">
        <f t="shared" ref="J20:K22" si="7">I20*1.05</f>
        <v>0</v>
      </c>
      <c r="K20" s="165">
        <f t="shared" si="7"/>
        <v>0</v>
      </c>
      <c r="L20" s="277"/>
      <c r="M20" s="273"/>
      <c r="N20" s="263" t="s">
        <v>91</v>
      </c>
    </row>
    <row r="21" spans="1:15" ht="30" customHeight="1" x14ac:dyDescent="0.2">
      <c r="A21" s="257" t="s">
        <v>73</v>
      </c>
      <c r="B21" s="263" t="s">
        <v>91</v>
      </c>
      <c r="C21" s="263"/>
      <c r="D21" s="66" t="s">
        <v>25</v>
      </c>
      <c r="E21" s="165">
        <v>0</v>
      </c>
      <c r="F21" s="165">
        <f>SUM(G21:K21)</f>
        <v>0</v>
      </c>
      <c r="G21" s="175">
        <v>0</v>
      </c>
      <c r="H21" s="165">
        <v>0</v>
      </c>
      <c r="I21" s="165">
        <v>0</v>
      </c>
      <c r="J21" s="165">
        <f t="shared" si="7"/>
        <v>0</v>
      </c>
      <c r="K21" s="165">
        <f t="shared" si="7"/>
        <v>0</v>
      </c>
      <c r="L21" s="277"/>
      <c r="M21" s="273"/>
      <c r="N21" s="263" t="s">
        <v>91</v>
      </c>
    </row>
    <row r="22" spans="1:15" ht="30" customHeight="1" x14ac:dyDescent="0.2">
      <c r="A22" s="257" t="s">
        <v>73</v>
      </c>
      <c r="B22" s="263" t="s">
        <v>91</v>
      </c>
      <c r="C22" s="263"/>
      <c r="D22" s="66" t="s">
        <v>44</v>
      </c>
      <c r="E22" s="165">
        <v>0</v>
      </c>
      <c r="F22" s="165">
        <f>SUM(G22:K22)</f>
        <v>0</v>
      </c>
      <c r="G22" s="175">
        <v>0</v>
      </c>
      <c r="H22" s="165">
        <v>0</v>
      </c>
      <c r="I22" s="165">
        <v>0</v>
      </c>
      <c r="J22" s="165">
        <f t="shared" si="7"/>
        <v>0</v>
      </c>
      <c r="K22" s="165">
        <f t="shared" si="7"/>
        <v>0</v>
      </c>
      <c r="L22" s="277"/>
      <c r="M22" s="273"/>
      <c r="N22" s="263" t="s">
        <v>91</v>
      </c>
    </row>
    <row r="23" spans="1:15" ht="30" customHeight="1" x14ac:dyDescent="0.2">
      <c r="A23" s="261" t="s">
        <v>73</v>
      </c>
      <c r="B23" s="275" t="s">
        <v>91</v>
      </c>
      <c r="C23" s="275"/>
      <c r="D23" s="66" t="s">
        <v>45</v>
      </c>
      <c r="E23" s="165">
        <v>100783</v>
      </c>
      <c r="F23" s="165">
        <f>SUM(G23:K23)</f>
        <v>169000</v>
      </c>
      <c r="G23" s="175">
        <v>169000</v>
      </c>
      <c r="H23" s="165">
        <v>0</v>
      </c>
      <c r="I23" s="165">
        <v>0</v>
      </c>
      <c r="J23" s="165">
        <f>I23*1.05</f>
        <v>0</v>
      </c>
      <c r="K23" s="165">
        <f>J23*1.05</f>
        <v>0</v>
      </c>
      <c r="L23" s="278"/>
      <c r="M23" s="274"/>
      <c r="N23" s="275" t="s">
        <v>91</v>
      </c>
    </row>
    <row r="24" spans="1:15" ht="24" customHeight="1" x14ac:dyDescent="0.2">
      <c r="A24" s="260" t="s">
        <v>135</v>
      </c>
      <c r="B24" s="262" t="s">
        <v>356</v>
      </c>
      <c r="C24" s="262" t="s">
        <v>133</v>
      </c>
      <c r="D24" s="66" t="s">
        <v>27</v>
      </c>
      <c r="E24" s="165">
        <f>SUM(E25:E28)</f>
        <v>0</v>
      </c>
      <c r="F24" s="165">
        <f>SUM(F25:F28)</f>
        <v>210579</v>
      </c>
      <c r="G24" s="175">
        <f t="shared" ref="G24:K24" si="8">SUM(G25:G28)</f>
        <v>100</v>
      </c>
      <c r="H24" s="165">
        <f>SUM(H25:H28)</f>
        <v>0</v>
      </c>
      <c r="I24" s="165">
        <f t="shared" si="8"/>
        <v>210479</v>
      </c>
      <c r="J24" s="165">
        <f t="shared" si="8"/>
        <v>0</v>
      </c>
      <c r="K24" s="165">
        <f t="shared" si="8"/>
        <v>0</v>
      </c>
      <c r="L24" s="276" t="s">
        <v>18</v>
      </c>
      <c r="M24" s="272" t="s">
        <v>290</v>
      </c>
      <c r="N24" s="262" t="s">
        <v>134</v>
      </c>
    </row>
    <row r="25" spans="1:15" ht="30" customHeight="1" x14ac:dyDescent="0.2">
      <c r="A25" s="257" t="s">
        <v>74</v>
      </c>
      <c r="B25" s="263" t="s">
        <v>95</v>
      </c>
      <c r="C25" s="263"/>
      <c r="D25" s="66" t="s">
        <v>35</v>
      </c>
      <c r="E25" s="165">
        <v>0</v>
      </c>
      <c r="F25" s="165">
        <f>SUM(G25:K25)</f>
        <v>0</v>
      </c>
      <c r="G25" s="175">
        <v>0</v>
      </c>
      <c r="H25" s="165">
        <v>0</v>
      </c>
      <c r="I25" s="165">
        <v>0</v>
      </c>
      <c r="J25" s="165">
        <f t="shared" ref="J25:K27" si="9">I25*1.05</f>
        <v>0</v>
      </c>
      <c r="K25" s="165">
        <f t="shared" si="9"/>
        <v>0</v>
      </c>
      <c r="L25" s="277"/>
      <c r="M25" s="273"/>
      <c r="N25" s="263" t="s">
        <v>95</v>
      </c>
    </row>
    <row r="26" spans="1:15" ht="30" customHeight="1" x14ac:dyDescent="0.2">
      <c r="A26" s="257" t="s">
        <v>74</v>
      </c>
      <c r="B26" s="263" t="s">
        <v>95</v>
      </c>
      <c r="C26" s="263"/>
      <c r="D26" s="66" t="s">
        <v>25</v>
      </c>
      <c r="E26" s="165">
        <v>0</v>
      </c>
      <c r="F26" s="165">
        <f>SUM(G26:K26)</f>
        <v>0</v>
      </c>
      <c r="G26" s="175">
        <v>0</v>
      </c>
      <c r="H26" s="165">
        <v>0</v>
      </c>
      <c r="I26" s="165">
        <v>0</v>
      </c>
      <c r="J26" s="165">
        <f t="shared" si="9"/>
        <v>0</v>
      </c>
      <c r="K26" s="165">
        <f t="shared" si="9"/>
        <v>0</v>
      </c>
      <c r="L26" s="277"/>
      <c r="M26" s="273"/>
      <c r="N26" s="263" t="s">
        <v>95</v>
      </c>
    </row>
    <row r="27" spans="1:15" ht="30" customHeight="1" x14ac:dyDescent="0.2">
      <c r="A27" s="257" t="s">
        <v>74</v>
      </c>
      <c r="B27" s="263" t="s">
        <v>95</v>
      </c>
      <c r="C27" s="263"/>
      <c r="D27" s="66" t="s">
        <v>44</v>
      </c>
      <c r="E27" s="165">
        <v>0</v>
      </c>
      <c r="F27" s="165">
        <f>SUM(G27:K27)</f>
        <v>0</v>
      </c>
      <c r="G27" s="175">
        <v>0</v>
      </c>
      <c r="H27" s="165">
        <v>0</v>
      </c>
      <c r="I27" s="165">
        <v>0</v>
      </c>
      <c r="J27" s="165">
        <f t="shared" si="9"/>
        <v>0</v>
      </c>
      <c r="K27" s="165">
        <f t="shared" si="9"/>
        <v>0</v>
      </c>
      <c r="L27" s="277"/>
      <c r="M27" s="273"/>
      <c r="N27" s="263" t="s">
        <v>95</v>
      </c>
    </row>
    <row r="28" spans="1:15" ht="30" customHeight="1" x14ac:dyDescent="0.2">
      <c r="A28" s="261" t="s">
        <v>74</v>
      </c>
      <c r="B28" s="275" t="s">
        <v>95</v>
      </c>
      <c r="C28" s="275"/>
      <c r="D28" s="66" t="s">
        <v>45</v>
      </c>
      <c r="E28" s="165">
        <v>0</v>
      </c>
      <c r="F28" s="165">
        <f>SUM(G28:K28)</f>
        <v>210579</v>
      </c>
      <c r="G28" s="175">
        <v>100</v>
      </c>
      <c r="H28" s="165">
        <v>0</v>
      </c>
      <c r="I28" s="165">
        <v>210479</v>
      </c>
      <c r="J28" s="165">
        <v>0</v>
      </c>
      <c r="K28" s="165">
        <f>J28*1.05</f>
        <v>0</v>
      </c>
      <c r="L28" s="278"/>
      <c r="M28" s="274"/>
      <c r="N28" s="275" t="s">
        <v>95</v>
      </c>
    </row>
    <row r="29" spans="1:15" ht="19.5" customHeight="1" x14ac:dyDescent="0.2">
      <c r="A29" s="260" t="s">
        <v>136</v>
      </c>
      <c r="B29" s="306" t="s">
        <v>363</v>
      </c>
      <c r="C29" s="262" t="s">
        <v>133</v>
      </c>
      <c r="D29" s="66" t="s">
        <v>27</v>
      </c>
      <c r="E29" s="165">
        <f>SUM(E30:E33)</f>
        <v>0</v>
      </c>
      <c r="F29" s="165">
        <f>SUM(F30:F33)</f>
        <v>101890</v>
      </c>
      <c r="G29" s="175">
        <f t="shared" ref="G29" si="10">SUM(G30:G33)</f>
        <v>101890</v>
      </c>
      <c r="H29" s="165">
        <f>SUM(H30:H33)</f>
        <v>0</v>
      </c>
      <c r="I29" s="165">
        <f t="shared" ref="I29:K29" si="11">SUM(I30:I33)</f>
        <v>0</v>
      </c>
      <c r="J29" s="165">
        <f t="shared" si="11"/>
        <v>0</v>
      </c>
      <c r="K29" s="165">
        <f t="shared" si="11"/>
        <v>0</v>
      </c>
      <c r="L29" s="276" t="s">
        <v>18</v>
      </c>
      <c r="M29" s="272" t="s">
        <v>291</v>
      </c>
      <c r="N29" s="224" t="s">
        <v>139</v>
      </c>
    </row>
    <row r="30" spans="1:15" ht="26.25" customHeight="1" x14ac:dyDescent="0.2">
      <c r="A30" s="257" t="s">
        <v>74</v>
      </c>
      <c r="B30" s="307"/>
      <c r="C30" s="263"/>
      <c r="D30" s="66" t="s">
        <v>35</v>
      </c>
      <c r="E30" s="165">
        <v>0</v>
      </c>
      <c r="F30" s="165">
        <f>SUM(G30:K30)</f>
        <v>0</v>
      </c>
      <c r="G30" s="175">
        <v>0</v>
      </c>
      <c r="H30" s="165">
        <v>0</v>
      </c>
      <c r="I30" s="165">
        <v>0</v>
      </c>
      <c r="J30" s="165">
        <f t="shared" ref="J30:K32" si="12">I30*1.05</f>
        <v>0</v>
      </c>
      <c r="K30" s="165">
        <f t="shared" si="12"/>
        <v>0</v>
      </c>
      <c r="L30" s="277"/>
      <c r="M30" s="273"/>
      <c r="N30" s="220"/>
    </row>
    <row r="31" spans="1:15" ht="25.5" customHeight="1" x14ac:dyDescent="0.2">
      <c r="A31" s="257" t="s">
        <v>74</v>
      </c>
      <c r="B31" s="307"/>
      <c r="C31" s="263"/>
      <c r="D31" s="66" t="s">
        <v>25</v>
      </c>
      <c r="E31" s="165">
        <v>0</v>
      </c>
      <c r="F31" s="165">
        <f>SUM(G31:K31)</f>
        <v>0</v>
      </c>
      <c r="G31" s="175">
        <v>0</v>
      </c>
      <c r="H31" s="165">
        <v>0</v>
      </c>
      <c r="I31" s="165">
        <v>0</v>
      </c>
      <c r="J31" s="165">
        <f t="shared" si="12"/>
        <v>0</v>
      </c>
      <c r="K31" s="165">
        <f t="shared" si="12"/>
        <v>0</v>
      </c>
      <c r="L31" s="277"/>
      <c r="M31" s="273"/>
      <c r="N31" s="220"/>
    </row>
    <row r="32" spans="1:15" ht="26.25" customHeight="1" x14ac:dyDescent="0.2">
      <c r="A32" s="257" t="s">
        <v>74</v>
      </c>
      <c r="B32" s="307"/>
      <c r="C32" s="263"/>
      <c r="D32" s="66" t="s">
        <v>44</v>
      </c>
      <c r="E32" s="165">
        <v>0</v>
      </c>
      <c r="F32" s="165">
        <f>SUM(G32:K32)</f>
        <v>101890</v>
      </c>
      <c r="G32" s="175">
        <v>101890</v>
      </c>
      <c r="H32" s="165">
        <v>0</v>
      </c>
      <c r="I32" s="165">
        <v>0</v>
      </c>
      <c r="J32" s="165">
        <f t="shared" si="12"/>
        <v>0</v>
      </c>
      <c r="K32" s="165">
        <f t="shared" si="12"/>
        <v>0</v>
      </c>
      <c r="L32" s="277"/>
      <c r="M32" s="273"/>
      <c r="N32" s="220"/>
    </row>
    <row r="33" spans="1:14" ht="28.5" customHeight="1" x14ac:dyDescent="0.2">
      <c r="A33" s="261" t="s">
        <v>74</v>
      </c>
      <c r="B33" s="308"/>
      <c r="C33" s="275"/>
      <c r="D33" s="66" t="s">
        <v>45</v>
      </c>
      <c r="E33" s="165">
        <v>0</v>
      </c>
      <c r="F33" s="165">
        <f>SUM(G33:K33)</f>
        <v>0</v>
      </c>
      <c r="G33" s="175">
        <v>0</v>
      </c>
      <c r="H33" s="165">
        <v>0</v>
      </c>
      <c r="I33" s="165">
        <v>0</v>
      </c>
      <c r="J33" s="165">
        <f>I33*1.05</f>
        <v>0</v>
      </c>
      <c r="K33" s="165">
        <f>J33*1.05</f>
        <v>0</v>
      </c>
      <c r="L33" s="278"/>
      <c r="M33" s="274"/>
      <c r="N33" s="221"/>
    </row>
    <row r="34" spans="1:14" ht="17.25" customHeight="1" x14ac:dyDescent="0.2">
      <c r="A34" s="260" t="s">
        <v>282</v>
      </c>
      <c r="B34" s="306" t="s">
        <v>357</v>
      </c>
      <c r="C34" s="262" t="s">
        <v>133</v>
      </c>
      <c r="D34" s="66" t="s">
        <v>27</v>
      </c>
      <c r="E34" s="165">
        <f>SUM(E35:E38)</f>
        <v>0</v>
      </c>
      <c r="F34" s="165">
        <f>SUM(F35:F38)</f>
        <v>0</v>
      </c>
      <c r="G34" s="175">
        <f t="shared" ref="G34" si="13">SUM(G35:G38)</f>
        <v>0</v>
      </c>
      <c r="H34" s="165">
        <f>SUM(H35:H38)</f>
        <v>0</v>
      </c>
      <c r="I34" s="165">
        <f t="shared" ref="I34:K34" si="14">SUM(I35:I38)</f>
        <v>0</v>
      </c>
      <c r="J34" s="165">
        <f t="shared" si="14"/>
        <v>0</v>
      </c>
      <c r="K34" s="165">
        <f t="shared" si="14"/>
        <v>0</v>
      </c>
      <c r="L34" s="276" t="s">
        <v>18</v>
      </c>
      <c r="M34" s="276" t="s">
        <v>292</v>
      </c>
      <c r="N34" s="224" t="s">
        <v>139</v>
      </c>
    </row>
    <row r="35" spans="1:14" ht="27.75" customHeight="1" x14ac:dyDescent="0.2">
      <c r="A35" s="257" t="s">
        <v>74</v>
      </c>
      <c r="B35" s="307"/>
      <c r="C35" s="263"/>
      <c r="D35" s="66" t="s">
        <v>35</v>
      </c>
      <c r="E35" s="165">
        <v>0</v>
      </c>
      <c r="F35" s="165">
        <f>SUM(G35:K35)</f>
        <v>0</v>
      </c>
      <c r="G35" s="175">
        <v>0</v>
      </c>
      <c r="H35" s="165">
        <v>0</v>
      </c>
      <c r="I35" s="165">
        <v>0</v>
      </c>
      <c r="J35" s="165">
        <f t="shared" ref="J35:K37" si="15">I35*1.05</f>
        <v>0</v>
      </c>
      <c r="K35" s="165">
        <f t="shared" si="15"/>
        <v>0</v>
      </c>
      <c r="L35" s="277"/>
      <c r="M35" s="277"/>
      <c r="N35" s="220"/>
    </row>
    <row r="36" spans="1:14" ht="27" customHeight="1" x14ac:dyDescent="0.2">
      <c r="A36" s="257" t="s">
        <v>74</v>
      </c>
      <c r="B36" s="307"/>
      <c r="C36" s="263"/>
      <c r="D36" s="66" t="s">
        <v>25</v>
      </c>
      <c r="E36" s="165">
        <v>0</v>
      </c>
      <c r="F36" s="165">
        <f>SUM(G36:K36)</f>
        <v>0</v>
      </c>
      <c r="G36" s="175">
        <v>0</v>
      </c>
      <c r="H36" s="165">
        <v>0</v>
      </c>
      <c r="I36" s="165">
        <v>0</v>
      </c>
      <c r="J36" s="165">
        <f t="shared" si="15"/>
        <v>0</v>
      </c>
      <c r="K36" s="165">
        <f t="shared" si="15"/>
        <v>0</v>
      </c>
      <c r="L36" s="277"/>
      <c r="M36" s="277"/>
      <c r="N36" s="220"/>
    </row>
    <row r="37" spans="1:14" ht="26.25" customHeight="1" x14ac:dyDescent="0.2">
      <c r="A37" s="257" t="s">
        <v>74</v>
      </c>
      <c r="B37" s="307"/>
      <c r="C37" s="263"/>
      <c r="D37" s="66" t="s">
        <v>44</v>
      </c>
      <c r="E37" s="165">
        <v>0</v>
      </c>
      <c r="F37" s="165">
        <f>SUM(G37:K37)</f>
        <v>0</v>
      </c>
      <c r="G37" s="175">
        <v>0</v>
      </c>
      <c r="H37" s="165">
        <v>0</v>
      </c>
      <c r="I37" s="165">
        <v>0</v>
      </c>
      <c r="J37" s="165">
        <f t="shared" si="15"/>
        <v>0</v>
      </c>
      <c r="K37" s="165">
        <f t="shared" si="15"/>
        <v>0</v>
      </c>
      <c r="L37" s="277"/>
      <c r="M37" s="277"/>
      <c r="N37" s="220"/>
    </row>
    <row r="38" spans="1:14" ht="28.5" customHeight="1" x14ac:dyDescent="0.2">
      <c r="A38" s="261" t="s">
        <v>74</v>
      </c>
      <c r="B38" s="308"/>
      <c r="C38" s="275"/>
      <c r="D38" s="66" t="s">
        <v>45</v>
      </c>
      <c r="E38" s="165">
        <v>0</v>
      </c>
      <c r="F38" s="165">
        <f>SUM(G38:K38)</f>
        <v>0</v>
      </c>
      <c r="G38" s="175">
        <v>0</v>
      </c>
      <c r="H38" s="165">
        <v>0</v>
      </c>
      <c r="I38" s="165">
        <v>0</v>
      </c>
      <c r="J38" s="165">
        <f>I38*1.05</f>
        <v>0</v>
      </c>
      <c r="K38" s="165">
        <f>J38*1.05</f>
        <v>0</v>
      </c>
      <c r="L38" s="278"/>
      <c r="M38" s="278"/>
      <c r="N38" s="221"/>
    </row>
    <row r="39" spans="1:14" ht="18" customHeight="1" x14ac:dyDescent="0.2">
      <c r="A39" s="260" t="s">
        <v>283</v>
      </c>
      <c r="B39" s="306" t="s">
        <v>358</v>
      </c>
      <c r="C39" s="262" t="s">
        <v>133</v>
      </c>
      <c r="D39" s="66" t="s">
        <v>27</v>
      </c>
      <c r="E39" s="165">
        <f>SUM(E40:E43)</f>
        <v>0</v>
      </c>
      <c r="F39" s="165">
        <f>SUM(F40:F43)</f>
        <v>0</v>
      </c>
      <c r="G39" s="175">
        <f t="shared" ref="G39" si="16">SUM(G40:G43)</f>
        <v>0</v>
      </c>
      <c r="H39" s="165">
        <f>SUM(H40:H43)</f>
        <v>0</v>
      </c>
      <c r="I39" s="165">
        <f t="shared" ref="I39:K39" si="17">SUM(I40:I43)</f>
        <v>0</v>
      </c>
      <c r="J39" s="165">
        <f t="shared" si="17"/>
        <v>0</v>
      </c>
      <c r="K39" s="165">
        <f t="shared" si="17"/>
        <v>0</v>
      </c>
      <c r="L39" s="276" t="s">
        <v>18</v>
      </c>
      <c r="M39" s="276" t="s">
        <v>292</v>
      </c>
      <c r="N39" s="224" t="s">
        <v>139</v>
      </c>
    </row>
    <row r="40" spans="1:14" ht="28.5" customHeight="1" x14ac:dyDescent="0.2">
      <c r="A40" s="257" t="s">
        <v>74</v>
      </c>
      <c r="B40" s="307"/>
      <c r="C40" s="263"/>
      <c r="D40" s="66" t="s">
        <v>35</v>
      </c>
      <c r="E40" s="165">
        <v>0</v>
      </c>
      <c r="F40" s="165">
        <f>SUM(G40:K40)</f>
        <v>0</v>
      </c>
      <c r="G40" s="175">
        <v>0</v>
      </c>
      <c r="H40" s="165">
        <v>0</v>
      </c>
      <c r="I40" s="165">
        <v>0</v>
      </c>
      <c r="J40" s="165">
        <f t="shared" ref="J40:K42" si="18">I40*1.05</f>
        <v>0</v>
      </c>
      <c r="K40" s="165">
        <f t="shared" si="18"/>
        <v>0</v>
      </c>
      <c r="L40" s="277"/>
      <c r="M40" s="277"/>
      <c r="N40" s="220"/>
    </row>
    <row r="41" spans="1:14" ht="28.5" customHeight="1" x14ac:dyDescent="0.2">
      <c r="A41" s="257" t="s">
        <v>74</v>
      </c>
      <c r="B41" s="307"/>
      <c r="C41" s="263"/>
      <c r="D41" s="66" t="s">
        <v>25</v>
      </c>
      <c r="E41" s="165">
        <v>0</v>
      </c>
      <c r="F41" s="165">
        <f>SUM(G41:K41)</f>
        <v>0</v>
      </c>
      <c r="G41" s="175">
        <v>0</v>
      </c>
      <c r="H41" s="165">
        <v>0</v>
      </c>
      <c r="I41" s="165">
        <v>0</v>
      </c>
      <c r="J41" s="165">
        <f t="shared" si="18"/>
        <v>0</v>
      </c>
      <c r="K41" s="165">
        <f t="shared" si="18"/>
        <v>0</v>
      </c>
      <c r="L41" s="277"/>
      <c r="M41" s="277"/>
      <c r="N41" s="220"/>
    </row>
    <row r="42" spans="1:14" ht="28.5" customHeight="1" x14ac:dyDescent="0.2">
      <c r="A42" s="257" t="s">
        <v>74</v>
      </c>
      <c r="B42" s="307"/>
      <c r="C42" s="263"/>
      <c r="D42" s="66" t="s">
        <v>44</v>
      </c>
      <c r="E42" s="165">
        <v>0</v>
      </c>
      <c r="F42" s="165">
        <f>SUM(G42:K42)</f>
        <v>0</v>
      </c>
      <c r="G42" s="175">
        <v>0</v>
      </c>
      <c r="H42" s="165">
        <v>0</v>
      </c>
      <c r="I42" s="165">
        <v>0</v>
      </c>
      <c r="J42" s="165">
        <f t="shared" si="18"/>
        <v>0</v>
      </c>
      <c r="K42" s="165">
        <f t="shared" si="18"/>
        <v>0</v>
      </c>
      <c r="L42" s="277"/>
      <c r="M42" s="277"/>
      <c r="N42" s="220"/>
    </row>
    <row r="43" spans="1:14" ht="28.5" customHeight="1" x14ac:dyDescent="0.2">
      <c r="A43" s="261" t="s">
        <v>74</v>
      </c>
      <c r="B43" s="308"/>
      <c r="C43" s="275"/>
      <c r="D43" s="66" t="s">
        <v>45</v>
      </c>
      <c r="E43" s="165">
        <v>0</v>
      </c>
      <c r="F43" s="165">
        <f>SUM(G43:K43)</f>
        <v>0</v>
      </c>
      <c r="G43" s="175">
        <v>0</v>
      </c>
      <c r="H43" s="165">
        <v>0</v>
      </c>
      <c r="I43" s="165">
        <v>0</v>
      </c>
      <c r="J43" s="165">
        <f>I43*1.05</f>
        <v>0</v>
      </c>
      <c r="K43" s="165">
        <f>J43*1.05</f>
        <v>0</v>
      </c>
      <c r="L43" s="278"/>
      <c r="M43" s="278"/>
      <c r="N43" s="221"/>
    </row>
    <row r="44" spans="1:14" ht="22.5" customHeight="1" x14ac:dyDescent="0.2">
      <c r="A44" s="260" t="s">
        <v>284</v>
      </c>
      <c r="B44" s="306" t="s">
        <v>384</v>
      </c>
      <c r="C44" s="262" t="s">
        <v>133</v>
      </c>
      <c r="D44" s="66" t="s">
        <v>27</v>
      </c>
      <c r="E44" s="165">
        <f>SUM(E45:E48)</f>
        <v>546</v>
      </c>
      <c r="F44" s="165">
        <f>SUM(F45:F48)</f>
        <v>168739.5</v>
      </c>
      <c r="G44" s="175">
        <f t="shared" ref="G44:K44" si="19">SUM(G45:G48)</f>
        <v>13309.5</v>
      </c>
      <c r="H44" s="165">
        <f>SUM(H45:H48)</f>
        <v>155430</v>
      </c>
      <c r="I44" s="165">
        <f t="shared" si="19"/>
        <v>0</v>
      </c>
      <c r="J44" s="165">
        <f t="shared" si="19"/>
        <v>0</v>
      </c>
      <c r="K44" s="165">
        <f t="shared" si="19"/>
        <v>0</v>
      </c>
      <c r="L44" s="276" t="s">
        <v>18</v>
      </c>
      <c r="M44" s="272" t="s">
        <v>293</v>
      </c>
      <c r="N44" s="262" t="s">
        <v>134</v>
      </c>
    </row>
    <row r="45" spans="1:14" ht="28.5" customHeight="1" x14ac:dyDescent="0.2">
      <c r="A45" s="257" t="s">
        <v>74</v>
      </c>
      <c r="B45" s="307"/>
      <c r="C45" s="263"/>
      <c r="D45" s="66" t="s">
        <v>35</v>
      </c>
      <c r="E45" s="165">
        <v>0</v>
      </c>
      <c r="F45" s="165">
        <f>SUM(G45:K45)</f>
        <v>0</v>
      </c>
      <c r="G45" s="175">
        <v>0</v>
      </c>
      <c r="H45" s="165">
        <v>0</v>
      </c>
      <c r="I45" s="165">
        <v>0</v>
      </c>
      <c r="J45" s="165">
        <f t="shared" ref="J45:K47" si="20">I45*1.05</f>
        <v>0</v>
      </c>
      <c r="K45" s="165">
        <f t="shared" si="20"/>
        <v>0</v>
      </c>
      <c r="L45" s="277"/>
      <c r="M45" s="273"/>
      <c r="N45" s="263" t="s">
        <v>95</v>
      </c>
    </row>
    <row r="46" spans="1:14" ht="28.5" customHeight="1" x14ac:dyDescent="0.2">
      <c r="A46" s="257" t="s">
        <v>74</v>
      </c>
      <c r="B46" s="307"/>
      <c r="C46" s="263"/>
      <c r="D46" s="66" t="s">
        <v>25</v>
      </c>
      <c r="E46" s="165">
        <v>0</v>
      </c>
      <c r="F46" s="165">
        <f>SUM(G46:K46)</f>
        <v>0</v>
      </c>
      <c r="G46" s="175">
        <v>0</v>
      </c>
      <c r="H46" s="165">
        <v>0</v>
      </c>
      <c r="I46" s="165">
        <v>0</v>
      </c>
      <c r="J46" s="165">
        <f t="shared" si="20"/>
        <v>0</v>
      </c>
      <c r="K46" s="165">
        <f t="shared" si="20"/>
        <v>0</v>
      </c>
      <c r="L46" s="277"/>
      <c r="M46" s="273"/>
      <c r="N46" s="263" t="s">
        <v>95</v>
      </c>
    </row>
    <row r="47" spans="1:14" ht="28.5" customHeight="1" x14ac:dyDescent="0.2">
      <c r="A47" s="257" t="s">
        <v>74</v>
      </c>
      <c r="B47" s="307"/>
      <c r="C47" s="263"/>
      <c r="D47" s="66" t="s">
        <v>44</v>
      </c>
      <c r="E47" s="165">
        <v>0</v>
      </c>
      <c r="F47" s="165">
        <f>SUM(G47:K47)</f>
        <v>0</v>
      </c>
      <c r="G47" s="175">
        <v>0</v>
      </c>
      <c r="H47" s="165">
        <v>0</v>
      </c>
      <c r="I47" s="165">
        <v>0</v>
      </c>
      <c r="J47" s="165">
        <f t="shared" si="20"/>
        <v>0</v>
      </c>
      <c r="K47" s="165">
        <f t="shared" si="20"/>
        <v>0</v>
      </c>
      <c r="L47" s="277"/>
      <c r="M47" s="273"/>
      <c r="N47" s="263" t="s">
        <v>95</v>
      </c>
    </row>
    <row r="48" spans="1:14" ht="28.5" customHeight="1" x14ac:dyDescent="0.2">
      <c r="A48" s="261" t="s">
        <v>74</v>
      </c>
      <c r="B48" s="308"/>
      <c r="C48" s="275"/>
      <c r="D48" s="66" t="s">
        <v>45</v>
      </c>
      <c r="E48" s="165">
        <v>546</v>
      </c>
      <c r="F48" s="165">
        <f>SUM(G48:K48)</f>
        <v>168739.5</v>
      </c>
      <c r="G48" s="175">
        <v>13309.5</v>
      </c>
      <c r="H48" s="165">
        <v>155430</v>
      </c>
      <c r="I48" s="165">
        <v>0</v>
      </c>
      <c r="J48" s="165">
        <v>0</v>
      </c>
      <c r="K48" s="165">
        <f>J48*1.05</f>
        <v>0</v>
      </c>
      <c r="L48" s="278"/>
      <c r="M48" s="274"/>
      <c r="N48" s="275" t="s">
        <v>95</v>
      </c>
    </row>
    <row r="49" spans="1:14" ht="20.25" customHeight="1" x14ac:dyDescent="0.2">
      <c r="A49" s="260" t="s">
        <v>303</v>
      </c>
      <c r="B49" s="262" t="s">
        <v>364</v>
      </c>
      <c r="C49" s="262" t="s">
        <v>133</v>
      </c>
      <c r="D49" s="66" t="s">
        <v>27</v>
      </c>
      <c r="E49" s="165">
        <f>SUM(E50:E53)</f>
        <v>0</v>
      </c>
      <c r="F49" s="165">
        <f>SUM(F50:F53)</f>
        <v>47572.235000000001</v>
      </c>
      <c r="G49" s="175">
        <f t="shared" ref="G49" si="21">SUM(G50:G53)</f>
        <v>47572.235000000001</v>
      </c>
      <c r="H49" s="165">
        <f>SUM(H50:H53)</f>
        <v>0</v>
      </c>
      <c r="I49" s="165">
        <f t="shared" ref="I49:K49" si="22">SUM(I50:I53)</f>
        <v>0</v>
      </c>
      <c r="J49" s="165">
        <f t="shared" si="22"/>
        <v>0</v>
      </c>
      <c r="K49" s="165">
        <f t="shared" si="22"/>
        <v>0</v>
      </c>
      <c r="L49" s="276" t="s">
        <v>18</v>
      </c>
      <c r="M49" s="272" t="s">
        <v>304</v>
      </c>
      <c r="N49" s="173"/>
    </row>
    <row r="50" spans="1:14" ht="25.5" customHeight="1" x14ac:dyDescent="0.2">
      <c r="A50" s="257" t="s">
        <v>74</v>
      </c>
      <c r="B50" s="263" t="s">
        <v>95</v>
      </c>
      <c r="C50" s="263"/>
      <c r="D50" s="66" t="s">
        <v>35</v>
      </c>
      <c r="E50" s="165">
        <v>0</v>
      </c>
      <c r="F50" s="165">
        <f>SUM(G50:K50)</f>
        <v>0</v>
      </c>
      <c r="G50" s="175">
        <v>0</v>
      </c>
      <c r="H50" s="165">
        <v>0</v>
      </c>
      <c r="I50" s="165">
        <v>0</v>
      </c>
      <c r="J50" s="165">
        <f t="shared" ref="J50:J52" si="23">I50*1.05</f>
        <v>0</v>
      </c>
      <c r="K50" s="165">
        <f t="shared" ref="K50:K52" si="24">J50*1.05</f>
        <v>0</v>
      </c>
      <c r="L50" s="277"/>
      <c r="M50" s="273"/>
      <c r="N50" s="173"/>
    </row>
    <row r="51" spans="1:14" ht="26.25" customHeight="1" x14ac:dyDescent="0.2">
      <c r="A51" s="257" t="s">
        <v>74</v>
      </c>
      <c r="B51" s="263" t="s">
        <v>95</v>
      </c>
      <c r="C51" s="263"/>
      <c r="D51" s="66" t="s">
        <v>25</v>
      </c>
      <c r="E51" s="165">
        <v>0</v>
      </c>
      <c r="F51" s="165">
        <f>SUM(G51:K51)</f>
        <v>0</v>
      </c>
      <c r="G51" s="175">
        <v>0</v>
      </c>
      <c r="H51" s="165">
        <v>0</v>
      </c>
      <c r="I51" s="165">
        <v>0</v>
      </c>
      <c r="J51" s="165">
        <f t="shared" si="23"/>
        <v>0</v>
      </c>
      <c r="K51" s="165">
        <f t="shared" si="24"/>
        <v>0</v>
      </c>
      <c r="L51" s="277"/>
      <c r="M51" s="273"/>
      <c r="N51" s="173"/>
    </row>
    <row r="52" spans="1:14" ht="27.75" customHeight="1" x14ac:dyDescent="0.2">
      <c r="A52" s="257" t="s">
        <v>74</v>
      </c>
      <c r="B52" s="263" t="s">
        <v>95</v>
      </c>
      <c r="C52" s="263"/>
      <c r="D52" s="66" t="s">
        <v>44</v>
      </c>
      <c r="E52" s="165">
        <v>0</v>
      </c>
      <c r="F52" s="165">
        <f>SUM(G52:K52)</f>
        <v>0</v>
      </c>
      <c r="G52" s="175">
        <v>0</v>
      </c>
      <c r="H52" s="165">
        <v>0</v>
      </c>
      <c r="I52" s="165">
        <v>0</v>
      </c>
      <c r="J52" s="165">
        <f t="shared" si="23"/>
        <v>0</v>
      </c>
      <c r="K52" s="165">
        <f t="shared" si="24"/>
        <v>0</v>
      </c>
      <c r="L52" s="277"/>
      <c r="M52" s="273"/>
      <c r="N52" s="173"/>
    </row>
    <row r="53" spans="1:14" ht="27.75" customHeight="1" x14ac:dyDescent="0.2">
      <c r="A53" s="261" t="s">
        <v>74</v>
      </c>
      <c r="B53" s="275" t="s">
        <v>95</v>
      </c>
      <c r="C53" s="275"/>
      <c r="D53" s="66" t="s">
        <v>45</v>
      </c>
      <c r="E53" s="165">
        <v>0</v>
      </c>
      <c r="F53" s="165">
        <f>SUM(G53:K53)</f>
        <v>47572.235000000001</v>
      </c>
      <c r="G53" s="175">
        <v>47572.235000000001</v>
      </c>
      <c r="H53" s="165">
        <v>0</v>
      </c>
      <c r="I53" s="165">
        <v>0</v>
      </c>
      <c r="J53" s="165">
        <f>I53*1.05</f>
        <v>0</v>
      </c>
      <c r="K53" s="165">
        <f>J53*1.05</f>
        <v>0</v>
      </c>
      <c r="L53" s="278"/>
      <c r="M53" s="274"/>
      <c r="N53" s="173"/>
    </row>
    <row r="54" spans="1:14" ht="18.75" customHeight="1" x14ac:dyDescent="0.2">
      <c r="A54" s="260" t="s">
        <v>313</v>
      </c>
      <c r="B54" s="262" t="s">
        <v>314</v>
      </c>
      <c r="C54" s="262" t="s">
        <v>133</v>
      </c>
      <c r="D54" s="66" t="s">
        <v>27</v>
      </c>
      <c r="E54" s="165">
        <f>SUM(E55:E58)</f>
        <v>0</v>
      </c>
      <c r="F54" s="165">
        <f>SUM(F55:F58)</f>
        <v>129900</v>
      </c>
      <c r="G54" s="175">
        <f t="shared" ref="G54" si="25">SUM(G55:G58)</f>
        <v>129900</v>
      </c>
      <c r="H54" s="165">
        <f>SUM(H55:H58)</f>
        <v>0</v>
      </c>
      <c r="I54" s="165">
        <f t="shared" ref="I54:K54" si="26">SUM(I55:I58)</f>
        <v>0</v>
      </c>
      <c r="J54" s="165">
        <f t="shared" si="26"/>
        <v>0</v>
      </c>
      <c r="K54" s="165">
        <f t="shared" si="26"/>
        <v>0</v>
      </c>
      <c r="L54" s="276" t="s">
        <v>18</v>
      </c>
      <c r="M54" s="272" t="s">
        <v>315</v>
      </c>
      <c r="N54" s="262" t="s">
        <v>134</v>
      </c>
    </row>
    <row r="55" spans="1:14" ht="27" customHeight="1" x14ac:dyDescent="0.2">
      <c r="A55" s="257" t="s">
        <v>74</v>
      </c>
      <c r="B55" s="263" t="s">
        <v>95</v>
      </c>
      <c r="C55" s="263"/>
      <c r="D55" s="66" t="s">
        <v>35</v>
      </c>
      <c r="E55" s="165">
        <v>0</v>
      </c>
      <c r="F55" s="165">
        <f>SUM(G55:K55)</f>
        <v>0</v>
      </c>
      <c r="G55" s="175">
        <v>0</v>
      </c>
      <c r="H55" s="165">
        <v>0</v>
      </c>
      <c r="I55" s="165">
        <v>0</v>
      </c>
      <c r="J55" s="165">
        <f t="shared" ref="J55:J57" si="27">I55*1.05</f>
        <v>0</v>
      </c>
      <c r="K55" s="165">
        <f t="shared" ref="K55:K57" si="28">J55*1.05</f>
        <v>0</v>
      </c>
      <c r="L55" s="277"/>
      <c r="M55" s="273"/>
      <c r="N55" s="263" t="s">
        <v>95</v>
      </c>
    </row>
    <row r="56" spans="1:14" ht="28.5" customHeight="1" x14ac:dyDescent="0.2">
      <c r="A56" s="257" t="s">
        <v>74</v>
      </c>
      <c r="B56" s="263" t="s">
        <v>95</v>
      </c>
      <c r="C56" s="263"/>
      <c r="D56" s="66" t="s">
        <v>25</v>
      </c>
      <c r="E56" s="165">
        <v>0</v>
      </c>
      <c r="F56" s="165">
        <f>SUM(G56:K56)</f>
        <v>0</v>
      </c>
      <c r="G56" s="175">
        <v>0</v>
      </c>
      <c r="H56" s="165">
        <v>0</v>
      </c>
      <c r="I56" s="165">
        <v>0</v>
      </c>
      <c r="J56" s="165">
        <f t="shared" si="27"/>
        <v>0</v>
      </c>
      <c r="K56" s="165">
        <f t="shared" si="28"/>
        <v>0</v>
      </c>
      <c r="L56" s="277"/>
      <c r="M56" s="273"/>
      <c r="N56" s="263" t="s">
        <v>95</v>
      </c>
    </row>
    <row r="57" spans="1:14" ht="28.5" customHeight="1" x14ac:dyDescent="0.2">
      <c r="A57" s="257" t="s">
        <v>74</v>
      </c>
      <c r="B57" s="263" t="s">
        <v>95</v>
      </c>
      <c r="C57" s="263"/>
      <c r="D57" s="66" t="s">
        <v>44</v>
      </c>
      <c r="E57" s="165">
        <v>0</v>
      </c>
      <c r="F57" s="165">
        <f>SUM(G57:K57)</f>
        <v>129900</v>
      </c>
      <c r="G57" s="175">
        <v>129900</v>
      </c>
      <c r="H57" s="165">
        <v>0</v>
      </c>
      <c r="I57" s="165">
        <v>0</v>
      </c>
      <c r="J57" s="165">
        <f t="shared" si="27"/>
        <v>0</v>
      </c>
      <c r="K57" s="165">
        <f t="shared" si="28"/>
        <v>0</v>
      </c>
      <c r="L57" s="277"/>
      <c r="M57" s="273"/>
      <c r="N57" s="263" t="s">
        <v>95</v>
      </c>
    </row>
    <row r="58" spans="1:14" ht="25.5" customHeight="1" x14ac:dyDescent="0.2">
      <c r="A58" s="261" t="s">
        <v>74</v>
      </c>
      <c r="B58" s="275" t="s">
        <v>95</v>
      </c>
      <c r="C58" s="275"/>
      <c r="D58" s="66" t="s">
        <v>45</v>
      </c>
      <c r="E58" s="165">
        <v>0</v>
      </c>
      <c r="F58" s="165">
        <f>SUM(G58:K58)</f>
        <v>0</v>
      </c>
      <c r="G58" s="175">
        <v>0</v>
      </c>
      <c r="H58" s="165">
        <v>0</v>
      </c>
      <c r="I58" s="165">
        <v>0</v>
      </c>
      <c r="J58" s="165">
        <f>I58*1.05</f>
        <v>0</v>
      </c>
      <c r="K58" s="165">
        <f>J58*1.05</f>
        <v>0</v>
      </c>
      <c r="L58" s="278"/>
      <c r="M58" s="274"/>
      <c r="N58" s="275" t="s">
        <v>95</v>
      </c>
    </row>
    <row r="59" spans="1:14" ht="21" customHeight="1" x14ac:dyDescent="0.2">
      <c r="A59" s="260" t="s">
        <v>376</v>
      </c>
      <c r="B59" s="262" t="s">
        <v>378</v>
      </c>
      <c r="C59" s="262" t="s">
        <v>133</v>
      </c>
      <c r="D59" s="66" t="s">
        <v>27</v>
      </c>
      <c r="E59" s="165">
        <f>SUM(E60:E63)</f>
        <v>0</v>
      </c>
      <c r="F59" s="165">
        <f>SUM(F60:F63)</f>
        <v>78.2</v>
      </c>
      <c r="G59" s="175">
        <f t="shared" ref="G59" si="29">SUM(G60:G63)</f>
        <v>78.2</v>
      </c>
      <c r="H59" s="165">
        <f>SUM(H60:H63)</f>
        <v>0</v>
      </c>
      <c r="I59" s="165">
        <f t="shared" ref="I59:K59" si="30">SUM(I60:I63)</f>
        <v>0</v>
      </c>
      <c r="J59" s="165">
        <f t="shared" si="30"/>
        <v>0</v>
      </c>
      <c r="K59" s="165">
        <f t="shared" si="30"/>
        <v>0</v>
      </c>
      <c r="L59" s="276" t="s">
        <v>18</v>
      </c>
      <c r="M59" s="272" t="s">
        <v>379</v>
      </c>
      <c r="N59" s="173"/>
    </row>
    <row r="60" spans="1:14" ht="28.5" customHeight="1" x14ac:dyDescent="0.2">
      <c r="A60" s="257" t="s">
        <v>74</v>
      </c>
      <c r="B60" s="263" t="s">
        <v>95</v>
      </c>
      <c r="C60" s="263"/>
      <c r="D60" s="66" t="s">
        <v>35</v>
      </c>
      <c r="E60" s="165">
        <v>0</v>
      </c>
      <c r="F60" s="165">
        <f>SUM(G60:K60)</f>
        <v>0</v>
      </c>
      <c r="G60" s="175">
        <v>0</v>
      </c>
      <c r="H60" s="165">
        <v>0</v>
      </c>
      <c r="I60" s="165">
        <v>0</v>
      </c>
      <c r="J60" s="165">
        <f t="shared" ref="J60:J62" si="31">I60*1.05</f>
        <v>0</v>
      </c>
      <c r="K60" s="165">
        <f t="shared" ref="K60:K62" si="32">J60*1.05</f>
        <v>0</v>
      </c>
      <c r="L60" s="277"/>
      <c r="M60" s="273"/>
      <c r="N60" s="173"/>
    </row>
    <row r="61" spans="1:14" ht="28.5" customHeight="1" x14ac:dyDescent="0.2">
      <c r="A61" s="257" t="s">
        <v>74</v>
      </c>
      <c r="B61" s="263" t="s">
        <v>95</v>
      </c>
      <c r="C61" s="263"/>
      <c r="D61" s="66" t="s">
        <v>25</v>
      </c>
      <c r="E61" s="165">
        <v>0</v>
      </c>
      <c r="F61" s="165">
        <f>SUM(G61:K61)</f>
        <v>0</v>
      </c>
      <c r="G61" s="175">
        <v>0</v>
      </c>
      <c r="H61" s="165">
        <v>0</v>
      </c>
      <c r="I61" s="165">
        <v>0</v>
      </c>
      <c r="J61" s="165">
        <f t="shared" si="31"/>
        <v>0</v>
      </c>
      <c r="K61" s="165">
        <f t="shared" si="32"/>
        <v>0</v>
      </c>
      <c r="L61" s="277"/>
      <c r="M61" s="273"/>
      <c r="N61" s="173"/>
    </row>
    <row r="62" spans="1:14" ht="28.5" customHeight="1" x14ac:dyDescent="0.2">
      <c r="A62" s="257" t="s">
        <v>74</v>
      </c>
      <c r="B62" s="263" t="s">
        <v>95</v>
      </c>
      <c r="C62" s="263"/>
      <c r="D62" s="66" t="s">
        <v>44</v>
      </c>
      <c r="E62" s="165">
        <v>0</v>
      </c>
      <c r="F62" s="165">
        <f>SUM(G62:K62)</f>
        <v>0</v>
      </c>
      <c r="G62" s="175">
        <v>0</v>
      </c>
      <c r="H62" s="165">
        <v>0</v>
      </c>
      <c r="I62" s="165">
        <v>0</v>
      </c>
      <c r="J62" s="165">
        <f t="shared" si="31"/>
        <v>0</v>
      </c>
      <c r="K62" s="165">
        <f t="shared" si="32"/>
        <v>0</v>
      </c>
      <c r="L62" s="277"/>
      <c r="M62" s="273"/>
      <c r="N62" s="173"/>
    </row>
    <row r="63" spans="1:14" ht="28.5" customHeight="1" x14ac:dyDescent="0.2">
      <c r="A63" s="261" t="s">
        <v>74</v>
      </c>
      <c r="B63" s="275" t="s">
        <v>95</v>
      </c>
      <c r="C63" s="275"/>
      <c r="D63" s="66" t="s">
        <v>45</v>
      </c>
      <c r="E63" s="165">
        <v>0</v>
      </c>
      <c r="F63" s="165">
        <f>SUM(G63:K63)</f>
        <v>78.2</v>
      </c>
      <c r="G63" s="175">
        <v>78.2</v>
      </c>
      <c r="H63" s="165">
        <v>0</v>
      </c>
      <c r="I63" s="165">
        <v>0</v>
      </c>
      <c r="J63" s="165">
        <f>I63*1.05</f>
        <v>0</v>
      </c>
      <c r="K63" s="165">
        <f>J63*1.05</f>
        <v>0</v>
      </c>
      <c r="L63" s="278"/>
      <c r="M63" s="274"/>
      <c r="N63" s="173"/>
    </row>
    <row r="64" spans="1:14" ht="21" customHeight="1" x14ac:dyDescent="0.2">
      <c r="A64" s="260" t="s">
        <v>377</v>
      </c>
      <c r="B64" s="262" t="s">
        <v>380</v>
      </c>
      <c r="C64" s="262" t="s">
        <v>133</v>
      </c>
      <c r="D64" s="66" t="s">
        <v>27</v>
      </c>
      <c r="E64" s="165">
        <v>0</v>
      </c>
      <c r="F64" s="165">
        <v>121.8</v>
      </c>
      <c r="G64" s="175">
        <v>121.8</v>
      </c>
      <c r="H64" s="165">
        <v>0</v>
      </c>
      <c r="I64" s="165">
        <v>0</v>
      </c>
      <c r="J64" s="165">
        <v>0</v>
      </c>
      <c r="K64" s="165">
        <v>0</v>
      </c>
      <c r="L64" s="276" t="s">
        <v>18</v>
      </c>
      <c r="M64" s="272" t="s">
        <v>381</v>
      </c>
      <c r="N64" s="178"/>
    </row>
    <row r="65" spans="1:14" ht="28.5" customHeight="1" x14ac:dyDescent="0.2">
      <c r="A65" s="257"/>
      <c r="B65" s="263"/>
      <c r="C65" s="263"/>
      <c r="D65" s="66" t="s">
        <v>35</v>
      </c>
      <c r="E65" s="165">
        <v>0</v>
      </c>
      <c r="F65" s="165">
        <v>121.8</v>
      </c>
      <c r="G65" s="175">
        <v>121.8</v>
      </c>
      <c r="H65" s="165">
        <v>0</v>
      </c>
      <c r="I65" s="165">
        <v>0</v>
      </c>
      <c r="J65" s="165">
        <v>0</v>
      </c>
      <c r="K65" s="165">
        <v>0</v>
      </c>
      <c r="L65" s="277"/>
      <c r="M65" s="273"/>
      <c r="N65" s="178"/>
    </row>
    <row r="66" spans="1:14" ht="28.5" customHeight="1" x14ac:dyDescent="0.2">
      <c r="A66" s="257"/>
      <c r="B66" s="263"/>
      <c r="C66" s="263"/>
      <c r="D66" s="66" t="s">
        <v>25</v>
      </c>
      <c r="E66" s="165">
        <v>0</v>
      </c>
      <c r="F66" s="165">
        <v>0</v>
      </c>
      <c r="G66" s="175">
        <v>0</v>
      </c>
      <c r="H66" s="165">
        <v>0</v>
      </c>
      <c r="I66" s="165">
        <v>0</v>
      </c>
      <c r="J66" s="165">
        <v>0</v>
      </c>
      <c r="K66" s="165">
        <v>0</v>
      </c>
      <c r="L66" s="277"/>
      <c r="M66" s="273"/>
      <c r="N66" s="178"/>
    </row>
    <row r="67" spans="1:14" ht="28.5" customHeight="1" x14ac:dyDescent="0.2">
      <c r="A67" s="257"/>
      <c r="B67" s="263"/>
      <c r="C67" s="263"/>
      <c r="D67" s="66" t="s">
        <v>44</v>
      </c>
      <c r="E67" s="165">
        <v>0</v>
      </c>
      <c r="F67" s="165">
        <v>0</v>
      </c>
      <c r="G67" s="175">
        <v>0</v>
      </c>
      <c r="H67" s="165">
        <v>0</v>
      </c>
      <c r="I67" s="165">
        <v>0</v>
      </c>
      <c r="J67" s="165">
        <v>0</v>
      </c>
      <c r="K67" s="165">
        <v>0</v>
      </c>
      <c r="L67" s="277"/>
      <c r="M67" s="273"/>
      <c r="N67" s="178"/>
    </row>
    <row r="68" spans="1:14" ht="28.5" customHeight="1" x14ac:dyDescent="0.2">
      <c r="A68" s="261"/>
      <c r="B68" s="275"/>
      <c r="C68" s="275"/>
      <c r="D68" s="66" t="s">
        <v>45</v>
      </c>
      <c r="E68" s="165">
        <v>0</v>
      </c>
      <c r="F68" s="165">
        <v>0</v>
      </c>
      <c r="G68" s="175">
        <v>0</v>
      </c>
      <c r="H68" s="165">
        <v>0</v>
      </c>
      <c r="I68" s="165">
        <v>0</v>
      </c>
      <c r="J68" s="165">
        <v>0</v>
      </c>
      <c r="K68" s="165">
        <v>0</v>
      </c>
      <c r="L68" s="278"/>
      <c r="M68" s="274"/>
      <c r="N68" s="178"/>
    </row>
    <row r="69" spans="1:14" ht="19.5" customHeight="1" x14ac:dyDescent="0.2">
      <c r="A69" s="260" t="s">
        <v>400</v>
      </c>
      <c r="B69" s="262" t="s">
        <v>395</v>
      </c>
      <c r="C69" s="262" t="s">
        <v>133</v>
      </c>
      <c r="D69" s="66" t="s">
        <v>27</v>
      </c>
      <c r="E69" s="165">
        <f>SUM(E70:E73)</f>
        <v>0</v>
      </c>
      <c r="F69" s="165">
        <f>SUM(F70:F73)</f>
        <v>350000</v>
      </c>
      <c r="G69" s="175">
        <f t="shared" ref="G69" si="33">SUM(G70:G73)</f>
        <v>0</v>
      </c>
      <c r="H69" s="165">
        <f>SUM(H70:H73)</f>
        <v>350000</v>
      </c>
      <c r="I69" s="165">
        <f t="shared" ref="I69:K69" si="34">SUM(I70:I73)</f>
        <v>0</v>
      </c>
      <c r="J69" s="165">
        <f t="shared" si="34"/>
        <v>0</v>
      </c>
      <c r="K69" s="165">
        <f t="shared" si="34"/>
        <v>0</v>
      </c>
      <c r="L69" s="276" t="s">
        <v>18</v>
      </c>
      <c r="M69" s="272" t="s">
        <v>396</v>
      </c>
      <c r="N69" s="262" t="s">
        <v>134</v>
      </c>
    </row>
    <row r="70" spans="1:14" ht="30" customHeight="1" x14ac:dyDescent="0.2">
      <c r="A70" s="257" t="s">
        <v>74</v>
      </c>
      <c r="B70" s="263" t="s">
        <v>95</v>
      </c>
      <c r="C70" s="263"/>
      <c r="D70" s="66" t="s">
        <v>35</v>
      </c>
      <c r="E70" s="165">
        <v>0</v>
      </c>
      <c r="F70" s="165">
        <f>SUM(G70:K70)</f>
        <v>0</v>
      </c>
      <c r="G70" s="175">
        <v>0</v>
      </c>
      <c r="H70" s="165">
        <v>0</v>
      </c>
      <c r="I70" s="165">
        <v>0</v>
      </c>
      <c r="J70" s="165">
        <f t="shared" ref="J70:J72" si="35">I70*1.05</f>
        <v>0</v>
      </c>
      <c r="K70" s="165">
        <f t="shared" ref="K70:K72" si="36">J70*1.05</f>
        <v>0</v>
      </c>
      <c r="L70" s="277"/>
      <c r="M70" s="273"/>
      <c r="N70" s="263" t="s">
        <v>95</v>
      </c>
    </row>
    <row r="71" spans="1:14" ht="30" customHeight="1" x14ac:dyDescent="0.2">
      <c r="A71" s="257" t="s">
        <v>74</v>
      </c>
      <c r="B71" s="263" t="s">
        <v>95</v>
      </c>
      <c r="C71" s="263"/>
      <c r="D71" s="66" t="s">
        <v>25</v>
      </c>
      <c r="E71" s="165">
        <v>0</v>
      </c>
      <c r="F71" s="165">
        <f>SUM(G71:K71)</f>
        <v>0</v>
      </c>
      <c r="G71" s="175">
        <v>0</v>
      </c>
      <c r="H71" s="165">
        <v>0</v>
      </c>
      <c r="I71" s="165">
        <v>0</v>
      </c>
      <c r="J71" s="165">
        <f t="shared" si="35"/>
        <v>0</v>
      </c>
      <c r="K71" s="165">
        <f t="shared" si="36"/>
        <v>0</v>
      </c>
      <c r="L71" s="277"/>
      <c r="M71" s="273"/>
      <c r="N71" s="263" t="s">
        <v>95</v>
      </c>
    </row>
    <row r="72" spans="1:14" ht="30" customHeight="1" x14ac:dyDescent="0.2">
      <c r="A72" s="257" t="s">
        <v>74</v>
      </c>
      <c r="B72" s="263" t="s">
        <v>95</v>
      </c>
      <c r="C72" s="263"/>
      <c r="D72" s="66" t="s">
        <v>44</v>
      </c>
      <c r="E72" s="165">
        <v>0</v>
      </c>
      <c r="F72" s="165">
        <f>SUM(G72:K72)</f>
        <v>350000</v>
      </c>
      <c r="G72" s="175">
        <v>0</v>
      </c>
      <c r="H72" s="165">
        <v>350000</v>
      </c>
      <c r="I72" s="165">
        <v>0</v>
      </c>
      <c r="J72" s="165">
        <f t="shared" si="35"/>
        <v>0</v>
      </c>
      <c r="K72" s="165">
        <f t="shared" si="36"/>
        <v>0</v>
      </c>
      <c r="L72" s="277"/>
      <c r="M72" s="273"/>
      <c r="N72" s="263" t="s">
        <v>95</v>
      </c>
    </row>
    <row r="73" spans="1:14" ht="30" customHeight="1" x14ac:dyDescent="0.2">
      <c r="A73" s="261" t="s">
        <v>74</v>
      </c>
      <c r="B73" s="275" t="s">
        <v>95</v>
      </c>
      <c r="C73" s="275"/>
      <c r="D73" s="66" t="s">
        <v>45</v>
      </c>
      <c r="E73" s="165">
        <v>0</v>
      </c>
      <c r="F73" s="165">
        <f>SUM(G73:K73)</f>
        <v>0</v>
      </c>
      <c r="G73" s="175">
        <v>0</v>
      </c>
      <c r="H73" s="165">
        <v>0</v>
      </c>
      <c r="I73" s="165">
        <v>0</v>
      </c>
      <c r="J73" s="165">
        <f>I73*1.05</f>
        <v>0</v>
      </c>
      <c r="K73" s="165">
        <f>J73*1.05</f>
        <v>0</v>
      </c>
      <c r="L73" s="278"/>
      <c r="M73" s="274"/>
      <c r="N73" s="275" t="s">
        <v>95</v>
      </c>
    </row>
    <row r="74" spans="1:14" ht="30" customHeight="1" x14ac:dyDescent="0.2">
      <c r="A74" s="79" t="s">
        <v>70</v>
      </c>
      <c r="B74" s="285" t="s">
        <v>99</v>
      </c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7"/>
    </row>
    <row r="75" spans="1:14" ht="2.25" customHeight="1" x14ac:dyDescent="0.2">
      <c r="A75" s="79"/>
      <c r="B75" s="288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90"/>
    </row>
    <row r="76" spans="1:14" ht="30" hidden="1" customHeight="1" x14ac:dyDescent="0.2">
      <c r="A76" s="79"/>
      <c r="B76" s="288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90"/>
    </row>
    <row r="77" spans="1:14" ht="30" hidden="1" customHeight="1" x14ac:dyDescent="0.2">
      <c r="A77" s="79"/>
      <c r="B77" s="288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90"/>
    </row>
    <row r="78" spans="1:14" ht="30" hidden="1" customHeight="1" x14ac:dyDescent="0.2">
      <c r="A78" s="79"/>
      <c r="B78" s="291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3"/>
    </row>
    <row r="79" spans="1:14" ht="22.5" customHeight="1" x14ac:dyDescent="0.2">
      <c r="A79" s="240" t="s">
        <v>71</v>
      </c>
      <c r="B79" s="266" t="s">
        <v>360</v>
      </c>
      <c r="C79" s="266" t="s">
        <v>133</v>
      </c>
      <c r="D79" s="14" t="s">
        <v>27</v>
      </c>
      <c r="E79" s="165">
        <f>SUM(E80:E83)</f>
        <v>2682</v>
      </c>
      <c r="F79" s="165">
        <f>SUM(F80:F83)</f>
        <v>11257.21</v>
      </c>
      <c r="G79" s="175">
        <f t="shared" ref="G79:K79" si="37">SUM(G80:G83)</f>
        <v>3657.25</v>
      </c>
      <c r="H79" s="165">
        <f>SUM(H80:H83)</f>
        <v>1906.8</v>
      </c>
      <c r="I79" s="165">
        <f t="shared" si="37"/>
        <v>1897.72</v>
      </c>
      <c r="J79" s="165">
        <f t="shared" si="37"/>
        <v>1897.72</v>
      </c>
      <c r="K79" s="165">
        <f t="shared" si="37"/>
        <v>1897.72</v>
      </c>
      <c r="L79" s="296" t="s">
        <v>243</v>
      </c>
      <c r="M79" s="279" t="s">
        <v>324</v>
      </c>
    </row>
    <row r="80" spans="1:14" ht="30" customHeight="1" x14ac:dyDescent="0.2">
      <c r="A80" s="241" t="s">
        <v>112</v>
      </c>
      <c r="B80" s="267" t="s">
        <v>113</v>
      </c>
      <c r="C80" s="267"/>
      <c r="D80" s="14" t="s">
        <v>35</v>
      </c>
      <c r="E80" s="165">
        <v>0</v>
      </c>
      <c r="F80" s="165">
        <f>SUM(G80:K80)</f>
        <v>0</v>
      </c>
      <c r="G80" s="175">
        <v>0</v>
      </c>
      <c r="H80" s="165">
        <v>0</v>
      </c>
      <c r="I80" s="165">
        <v>0</v>
      </c>
      <c r="J80" s="165">
        <f t="shared" ref="J80:K80" si="38">I80*1.05</f>
        <v>0</v>
      </c>
      <c r="K80" s="165">
        <f t="shared" si="38"/>
        <v>0</v>
      </c>
      <c r="L80" s="297"/>
      <c r="M80" s="280"/>
    </row>
    <row r="81" spans="1:13" ht="30" customHeight="1" x14ac:dyDescent="0.2">
      <c r="A81" s="241" t="s">
        <v>112</v>
      </c>
      <c r="B81" s="267" t="s">
        <v>113</v>
      </c>
      <c r="C81" s="267"/>
      <c r="D81" s="14" t="s">
        <v>25</v>
      </c>
      <c r="E81" s="165">
        <v>0</v>
      </c>
      <c r="F81" s="165">
        <f>SUM(G81:K81)</f>
        <v>0</v>
      </c>
      <c r="G81" s="175">
        <v>0</v>
      </c>
      <c r="H81" s="165">
        <v>0</v>
      </c>
      <c r="I81" s="165">
        <v>0</v>
      </c>
      <c r="J81" s="165">
        <f t="shared" ref="J81:K81" si="39">I81*1.05</f>
        <v>0</v>
      </c>
      <c r="K81" s="165">
        <f t="shared" si="39"/>
        <v>0</v>
      </c>
      <c r="L81" s="297"/>
      <c r="M81" s="280"/>
    </row>
    <row r="82" spans="1:13" ht="30" customHeight="1" x14ac:dyDescent="0.2">
      <c r="A82" s="241" t="s">
        <v>112</v>
      </c>
      <c r="B82" s="267" t="s">
        <v>113</v>
      </c>
      <c r="C82" s="267"/>
      <c r="D82" s="14" t="s">
        <v>44</v>
      </c>
      <c r="E82" s="165">
        <v>0</v>
      </c>
      <c r="F82" s="165">
        <f>SUM(G82:K82)</f>
        <v>0</v>
      </c>
      <c r="G82" s="175">
        <v>0</v>
      </c>
      <c r="H82" s="165">
        <v>0</v>
      </c>
      <c r="I82" s="165">
        <v>0</v>
      </c>
      <c r="J82" s="165">
        <f t="shared" ref="J82:K82" si="40">I82*1.05</f>
        <v>0</v>
      </c>
      <c r="K82" s="165">
        <f t="shared" si="40"/>
        <v>0</v>
      </c>
      <c r="L82" s="297"/>
      <c r="M82" s="280"/>
    </row>
    <row r="83" spans="1:13" ht="30" customHeight="1" x14ac:dyDescent="0.2">
      <c r="A83" s="242" t="s">
        <v>112</v>
      </c>
      <c r="B83" s="268" t="s">
        <v>113</v>
      </c>
      <c r="C83" s="268"/>
      <c r="D83" s="14" t="s">
        <v>45</v>
      </c>
      <c r="E83" s="165">
        <v>2682</v>
      </c>
      <c r="F83" s="165">
        <f>SUM(G83:K83)</f>
        <v>11257.21</v>
      </c>
      <c r="G83" s="175">
        <v>3657.25</v>
      </c>
      <c r="H83" s="165">
        <v>1906.8</v>
      </c>
      <c r="I83" s="165">
        <v>1897.72</v>
      </c>
      <c r="J83" s="165">
        <v>1897.72</v>
      </c>
      <c r="K83" s="165">
        <v>1897.72</v>
      </c>
      <c r="L83" s="298"/>
      <c r="M83" s="281"/>
    </row>
    <row r="84" spans="1:13" ht="22.5" customHeight="1" x14ac:dyDescent="0.2">
      <c r="A84" s="240" t="s">
        <v>143</v>
      </c>
      <c r="B84" s="294" t="s">
        <v>367</v>
      </c>
      <c r="C84" s="266" t="s">
        <v>133</v>
      </c>
      <c r="D84" s="14" t="s">
        <v>27</v>
      </c>
      <c r="E84" s="165">
        <f>SUM(E85:E88)</f>
        <v>1250</v>
      </c>
      <c r="F84" s="165">
        <f>SUM(F85:F88)</f>
        <v>500</v>
      </c>
      <c r="G84" s="175">
        <f t="shared" ref="G84" si="41">SUM(G85:G88)</f>
        <v>500</v>
      </c>
      <c r="H84" s="165">
        <f>SUM(H85:H88)</f>
        <v>0</v>
      </c>
      <c r="I84" s="165">
        <f t="shared" ref="I84:K84" si="42">SUM(I85:I88)</f>
        <v>0</v>
      </c>
      <c r="J84" s="165">
        <f t="shared" si="42"/>
        <v>0</v>
      </c>
      <c r="K84" s="165">
        <f t="shared" si="42"/>
        <v>0</v>
      </c>
      <c r="L84" s="269" t="s">
        <v>243</v>
      </c>
      <c r="M84" s="279" t="s">
        <v>325</v>
      </c>
    </row>
    <row r="85" spans="1:13" ht="30" customHeight="1" x14ac:dyDescent="0.2">
      <c r="A85" s="241" t="s">
        <v>112</v>
      </c>
      <c r="B85" s="294" t="s">
        <v>11</v>
      </c>
      <c r="C85" s="267"/>
      <c r="D85" s="14" t="s">
        <v>35</v>
      </c>
      <c r="E85" s="165">
        <v>1250</v>
      </c>
      <c r="F85" s="165">
        <f>SUM(G85:K85)</f>
        <v>500</v>
      </c>
      <c r="G85" s="175">
        <v>500</v>
      </c>
      <c r="H85" s="165">
        <v>0</v>
      </c>
      <c r="I85" s="165">
        <v>0</v>
      </c>
      <c r="J85" s="165">
        <f t="shared" ref="J85:J87" si="43">I85*1.05</f>
        <v>0</v>
      </c>
      <c r="K85" s="165">
        <f t="shared" ref="K85:K87" si="44">J85*1.05</f>
        <v>0</v>
      </c>
      <c r="L85" s="270"/>
      <c r="M85" s="280"/>
    </row>
    <row r="86" spans="1:13" ht="30" customHeight="1" x14ac:dyDescent="0.2">
      <c r="A86" s="241" t="s">
        <v>112</v>
      </c>
      <c r="B86" s="294" t="s">
        <v>11</v>
      </c>
      <c r="C86" s="267"/>
      <c r="D86" s="14" t="s">
        <v>25</v>
      </c>
      <c r="E86" s="165">
        <v>0</v>
      </c>
      <c r="F86" s="165">
        <f>SUM(G86:K86)</f>
        <v>0</v>
      </c>
      <c r="G86" s="175">
        <v>0</v>
      </c>
      <c r="H86" s="165">
        <v>0</v>
      </c>
      <c r="I86" s="165">
        <v>0</v>
      </c>
      <c r="J86" s="165">
        <f t="shared" si="43"/>
        <v>0</v>
      </c>
      <c r="K86" s="165">
        <f t="shared" si="44"/>
        <v>0</v>
      </c>
      <c r="L86" s="270"/>
      <c r="M86" s="280"/>
    </row>
    <row r="87" spans="1:13" ht="30" customHeight="1" x14ac:dyDescent="0.2">
      <c r="A87" s="241" t="s">
        <v>112</v>
      </c>
      <c r="B87" s="294" t="s">
        <v>11</v>
      </c>
      <c r="C87" s="267"/>
      <c r="D87" s="14" t="s">
        <v>44</v>
      </c>
      <c r="E87" s="165">
        <v>0</v>
      </c>
      <c r="F87" s="165">
        <f>SUM(G87:K87)</f>
        <v>0</v>
      </c>
      <c r="G87" s="175">
        <v>0</v>
      </c>
      <c r="H87" s="165">
        <v>0</v>
      </c>
      <c r="I87" s="165">
        <v>0</v>
      </c>
      <c r="J87" s="165">
        <f t="shared" si="43"/>
        <v>0</v>
      </c>
      <c r="K87" s="165">
        <f t="shared" si="44"/>
        <v>0</v>
      </c>
      <c r="L87" s="270"/>
      <c r="M87" s="280"/>
    </row>
    <row r="88" spans="1:13" ht="30" customHeight="1" x14ac:dyDescent="0.2">
      <c r="A88" s="242" t="s">
        <v>112</v>
      </c>
      <c r="B88" s="295" t="s">
        <v>11</v>
      </c>
      <c r="C88" s="268"/>
      <c r="D88" s="14" t="s">
        <v>45</v>
      </c>
      <c r="E88" s="165">
        <v>0</v>
      </c>
      <c r="F88" s="165">
        <f>SUM(G88:K88)</f>
        <v>0</v>
      </c>
      <c r="G88" s="175">
        <v>0</v>
      </c>
      <c r="H88" s="165">
        <v>0</v>
      </c>
      <c r="I88" s="165">
        <v>0</v>
      </c>
      <c r="J88" s="165">
        <v>0</v>
      </c>
      <c r="K88" s="165">
        <v>0</v>
      </c>
      <c r="L88" s="271"/>
      <c r="M88" s="281"/>
    </row>
    <row r="89" spans="1:13" ht="22.5" customHeight="1" x14ac:dyDescent="0.2">
      <c r="A89" s="240" t="s">
        <v>46</v>
      </c>
      <c r="B89" s="266" t="s">
        <v>131</v>
      </c>
      <c r="C89" s="266" t="s">
        <v>133</v>
      </c>
      <c r="D89" s="14" t="s">
        <v>27</v>
      </c>
      <c r="E89" s="165">
        <f>SUM(E90:E93)</f>
        <v>2033075.8540000001</v>
      </c>
      <c r="F89" s="165">
        <f>SUM(F90:F93)</f>
        <v>11666393.064917557</v>
      </c>
      <c r="G89" s="175">
        <f t="shared" ref="G89:K89" si="45">SUM(G90:G93)</f>
        <v>2346360.8080000002</v>
      </c>
      <c r="H89" s="165">
        <f>SUM(H90:H93)</f>
        <v>2380305.8044499997</v>
      </c>
      <c r="I89" s="165">
        <f t="shared" si="45"/>
        <v>2395308.3796724998</v>
      </c>
      <c r="J89" s="165">
        <f t="shared" si="45"/>
        <v>2262143.4896561252</v>
      </c>
      <c r="K89" s="165">
        <f t="shared" si="45"/>
        <v>2282274.5831389311</v>
      </c>
      <c r="L89" s="269" t="s">
        <v>243</v>
      </c>
      <c r="M89" s="282"/>
    </row>
    <row r="90" spans="1:13" ht="30" customHeight="1" x14ac:dyDescent="0.2">
      <c r="A90" s="241" t="s">
        <v>46</v>
      </c>
      <c r="B90" s="267" t="s">
        <v>23</v>
      </c>
      <c r="C90" s="267"/>
      <c r="D90" s="14" t="s">
        <v>35</v>
      </c>
      <c r="E90" s="165">
        <f>E96+E101+E106+E111+E122+E127+E133+E148+E154+E160+E166</f>
        <v>1219043</v>
      </c>
      <c r="F90" s="165">
        <f>SUM(G90:K90)</f>
        <v>6353359</v>
      </c>
      <c r="G90" s="175">
        <f>G96+G101+G106+G111+G122+G127+G133+G148+G154+G160+G166+G116+G143</f>
        <v>1332407</v>
      </c>
      <c r="H90" s="165">
        <f t="shared" ref="H90:K92" si="46">H96+H101+H106+H111+H122+H127+H133+H148+H154+H160+H166</f>
        <v>1331407</v>
      </c>
      <c r="I90" s="165">
        <f t="shared" si="46"/>
        <v>1331407</v>
      </c>
      <c r="J90" s="165">
        <f t="shared" si="46"/>
        <v>1179069</v>
      </c>
      <c r="K90" s="165">
        <f t="shared" si="46"/>
        <v>1179069</v>
      </c>
      <c r="L90" s="270"/>
      <c r="M90" s="283"/>
    </row>
    <row r="91" spans="1:13" ht="30" customHeight="1" x14ac:dyDescent="0.2">
      <c r="A91" s="241" t="s">
        <v>46</v>
      </c>
      <c r="B91" s="267" t="s">
        <v>23</v>
      </c>
      <c r="C91" s="267"/>
      <c r="D91" s="14" t="s">
        <v>25</v>
      </c>
      <c r="E91" s="165">
        <f>E97+E102+E107+E112+E123+E128+E134+E149+E155+E161+E167</f>
        <v>0</v>
      </c>
      <c r="F91" s="165">
        <f>SUM(G91:K91)</f>
        <v>0</v>
      </c>
      <c r="G91" s="175">
        <f>G97+G102+G107+G112+G123+G128+G134+G149+G155+G161+G167</f>
        <v>0</v>
      </c>
      <c r="H91" s="165">
        <f t="shared" si="46"/>
        <v>0</v>
      </c>
      <c r="I91" s="165">
        <f t="shared" si="46"/>
        <v>0</v>
      </c>
      <c r="J91" s="165">
        <f t="shared" si="46"/>
        <v>0</v>
      </c>
      <c r="K91" s="165">
        <f t="shared" si="46"/>
        <v>0</v>
      </c>
      <c r="L91" s="270"/>
      <c r="M91" s="283"/>
    </row>
    <row r="92" spans="1:13" ht="30" customHeight="1" x14ac:dyDescent="0.2">
      <c r="A92" s="241" t="s">
        <v>46</v>
      </c>
      <c r="B92" s="267" t="s">
        <v>23</v>
      </c>
      <c r="C92" s="267"/>
      <c r="D92" s="14" t="s">
        <v>44</v>
      </c>
      <c r="E92" s="165">
        <f>E98+E103+E108+E113+E124+E129+E135+E150+E156+E162+E168</f>
        <v>217185</v>
      </c>
      <c r="F92" s="165">
        <f>SUM(G92:K92)</f>
        <v>1921814.1369175564</v>
      </c>
      <c r="G92" s="175">
        <f>G98+G103+G108+G113+G124+G129+G135+G150+G156+G162+G168</f>
        <v>347800</v>
      </c>
      <c r="H92" s="165">
        <f t="shared" si="46"/>
        <v>365189.90444999997</v>
      </c>
      <c r="I92" s="165">
        <f t="shared" si="46"/>
        <v>383449.39967249997</v>
      </c>
      <c r="J92" s="165">
        <f t="shared" si="46"/>
        <v>402621.86965612497</v>
      </c>
      <c r="K92" s="165">
        <f t="shared" si="46"/>
        <v>422752.96313893126</v>
      </c>
      <c r="L92" s="270"/>
      <c r="M92" s="283"/>
    </row>
    <row r="93" spans="1:13" ht="30" customHeight="1" x14ac:dyDescent="0.2">
      <c r="A93" s="242" t="s">
        <v>46</v>
      </c>
      <c r="B93" s="268" t="s">
        <v>23</v>
      </c>
      <c r="C93" s="268"/>
      <c r="D93" s="14" t="s">
        <v>45</v>
      </c>
      <c r="E93" s="165">
        <f>E99+E104+E109+E114+E125+E130+E137+E151+E157+E163+E169</f>
        <v>596847.85400000005</v>
      </c>
      <c r="F93" s="165">
        <f>SUM(G93:K93)</f>
        <v>3391219.9280000003</v>
      </c>
      <c r="G93" s="175">
        <f>G99+G104+G109+G114+G125+G130+G136+G146+G151+G157+G163+G169+G119+G141</f>
        <v>666153.80800000008</v>
      </c>
      <c r="H93" s="165">
        <f>H99+H104+H109+H114+H125+H130+H136+H141+H151+H157+H163+H169</f>
        <v>683708.89999999991</v>
      </c>
      <c r="I93" s="165">
        <f>I99+I104+I109+I114+I125+I130+I137+I151+I157+I163+I169</f>
        <v>680451.97999999986</v>
      </c>
      <c r="J93" s="165">
        <f>J99+J104+J109+J114+J125+J130+J141+J151+J157+J163+J169</f>
        <v>680452.61999999988</v>
      </c>
      <c r="K93" s="165">
        <f>K99+K104+K109+K114+K125+K130+K137+K151+K157+K163+K169</f>
        <v>680452.61999999988</v>
      </c>
      <c r="L93" s="271"/>
      <c r="M93" s="284"/>
    </row>
    <row r="94" spans="1:13" ht="30" customHeight="1" x14ac:dyDescent="0.2">
      <c r="A94" s="38" t="s">
        <v>51</v>
      </c>
      <c r="B94" s="299" t="s">
        <v>100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1"/>
    </row>
    <row r="95" spans="1:13" ht="22.5" customHeight="1" x14ac:dyDescent="0.2">
      <c r="A95" s="240" t="s">
        <v>369</v>
      </c>
      <c r="B95" s="266" t="s">
        <v>12</v>
      </c>
      <c r="C95" s="266" t="s">
        <v>133</v>
      </c>
      <c r="D95" s="14" t="s">
        <v>27</v>
      </c>
      <c r="E95" s="165">
        <f>SUM(E96:E99)</f>
        <v>407840.57999999996</v>
      </c>
      <c r="F95" s="165">
        <f>SUM(F96:F99)</f>
        <v>3257246.4169175569</v>
      </c>
      <c r="G95" s="175">
        <f t="shared" ref="G95:K95" si="47">SUM(G96:G99)</f>
        <v>592577</v>
      </c>
      <c r="H95" s="165">
        <f>SUM(H96:H99)</f>
        <v>639956.90445000003</v>
      </c>
      <c r="I95" s="165">
        <f t="shared" si="47"/>
        <v>655412.39967249997</v>
      </c>
      <c r="J95" s="165">
        <f t="shared" si="47"/>
        <v>674584.50965612498</v>
      </c>
      <c r="K95" s="165">
        <f t="shared" si="47"/>
        <v>694715.60313893133</v>
      </c>
      <c r="L95" s="269" t="s">
        <v>243</v>
      </c>
      <c r="M95" s="272" t="s">
        <v>120</v>
      </c>
    </row>
    <row r="96" spans="1:13" ht="30" customHeight="1" x14ac:dyDescent="0.2">
      <c r="A96" s="241" t="s">
        <v>3</v>
      </c>
      <c r="B96" s="267" t="s">
        <v>12</v>
      </c>
      <c r="C96" s="267"/>
      <c r="D96" s="14" t="s">
        <v>35</v>
      </c>
      <c r="E96" s="165">
        <v>0</v>
      </c>
      <c r="F96" s="165">
        <f>SUM(G96:K96)</f>
        <v>0</v>
      </c>
      <c r="G96" s="175">
        <v>0</v>
      </c>
      <c r="H96" s="165">
        <v>0</v>
      </c>
      <c r="I96" s="165">
        <v>0</v>
      </c>
      <c r="J96" s="165">
        <v>0</v>
      </c>
      <c r="K96" s="165">
        <v>0</v>
      </c>
      <c r="L96" s="270"/>
      <c r="M96" s="273"/>
    </row>
    <row r="97" spans="1:13" ht="30" customHeight="1" x14ac:dyDescent="0.2">
      <c r="A97" s="241" t="s">
        <v>3</v>
      </c>
      <c r="B97" s="267" t="s">
        <v>12</v>
      </c>
      <c r="C97" s="267"/>
      <c r="D97" s="14" t="s">
        <v>25</v>
      </c>
      <c r="E97" s="165">
        <v>0</v>
      </c>
      <c r="F97" s="165">
        <f>SUM(G97:K97)</f>
        <v>0</v>
      </c>
      <c r="G97" s="175">
        <v>0</v>
      </c>
      <c r="H97" s="165">
        <v>0</v>
      </c>
      <c r="I97" s="165">
        <v>0</v>
      </c>
      <c r="J97" s="165">
        <v>0</v>
      </c>
      <c r="K97" s="165">
        <v>0</v>
      </c>
      <c r="L97" s="270"/>
      <c r="M97" s="273"/>
    </row>
    <row r="98" spans="1:13" ht="30" customHeight="1" x14ac:dyDescent="0.2">
      <c r="A98" s="241" t="s">
        <v>3</v>
      </c>
      <c r="B98" s="267" t="s">
        <v>12</v>
      </c>
      <c r="C98" s="267"/>
      <c r="D98" s="14" t="s">
        <v>44</v>
      </c>
      <c r="E98" s="165">
        <v>217185</v>
      </c>
      <c r="F98" s="165">
        <f>SUM(G98:K98)</f>
        <v>1921814.1369175564</v>
      </c>
      <c r="G98" s="175">
        <v>347800</v>
      </c>
      <c r="H98" s="165">
        <v>365189.90444999997</v>
      </c>
      <c r="I98" s="165">
        <v>383449.39967249997</v>
      </c>
      <c r="J98" s="165">
        <v>402621.86965612497</v>
      </c>
      <c r="K98" s="165">
        <v>422752.96313893126</v>
      </c>
      <c r="L98" s="270"/>
      <c r="M98" s="273"/>
    </row>
    <row r="99" spans="1:13" ht="29.25" customHeight="1" x14ac:dyDescent="0.2">
      <c r="A99" s="242" t="s">
        <v>3</v>
      </c>
      <c r="B99" s="268" t="s">
        <v>12</v>
      </c>
      <c r="C99" s="268"/>
      <c r="D99" s="14" t="s">
        <v>45</v>
      </c>
      <c r="E99" s="165">
        <v>190655.58</v>
      </c>
      <c r="F99" s="165">
        <f>SUM(G99:K99)</f>
        <v>1335432.2800000003</v>
      </c>
      <c r="G99" s="175">
        <v>244777</v>
      </c>
      <c r="H99" s="165">
        <v>274767</v>
      </c>
      <c r="I99" s="165">
        <v>271963</v>
      </c>
      <c r="J99" s="165">
        <f t="shared" ref="J99:K99" si="48">586027.64-314065</f>
        <v>271962.64</v>
      </c>
      <c r="K99" s="165">
        <f t="shared" si="48"/>
        <v>271962.64</v>
      </c>
      <c r="L99" s="271"/>
      <c r="M99" s="274"/>
    </row>
    <row r="100" spans="1:13" ht="22.5" customHeight="1" x14ac:dyDescent="0.2">
      <c r="A100" s="260" t="s">
        <v>370</v>
      </c>
      <c r="B100" s="262" t="s">
        <v>319</v>
      </c>
      <c r="C100" s="262" t="s">
        <v>133</v>
      </c>
      <c r="D100" s="66" t="s">
        <v>27</v>
      </c>
      <c r="E100" s="165">
        <f>SUM(E101:E104)</f>
        <v>1382983</v>
      </c>
      <c r="F100" s="165">
        <f>SUM(F101:F104)</f>
        <v>7081164.5999999996</v>
      </c>
      <c r="G100" s="175">
        <f>SUM(G101:G104)</f>
        <v>1477731</v>
      </c>
      <c r="H100" s="165">
        <f>SUM(H101:H104)</f>
        <v>1477730.6</v>
      </c>
      <c r="I100" s="165">
        <f t="shared" ref="I100:K100" si="49">SUM(I101:I104)</f>
        <v>1477731</v>
      </c>
      <c r="J100" s="165">
        <f t="shared" si="49"/>
        <v>1323986</v>
      </c>
      <c r="K100" s="165">
        <f t="shared" si="49"/>
        <v>1323986</v>
      </c>
      <c r="L100" s="269" t="s">
        <v>243</v>
      </c>
      <c r="M100" s="266" t="s">
        <v>328</v>
      </c>
    </row>
    <row r="101" spans="1:13" ht="30" customHeight="1" x14ac:dyDescent="0.2">
      <c r="A101" s="257" t="s">
        <v>107</v>
      </c>
      <c r="B101" s="263" t="s">
        <v>13</v>
      </c>
      <c r="C101" s="263"/>
      <c r="D101" s="66" t="s">
        <v>35</v>
      </c>
      <c r="E101" s="165">
        <v>1068918</v>
      </c>
      <c r="F101" s="165">
        <f>SUM(G101:K101)</f>
        <v>5510840</v>
      </c>
      <c r="G101" s="175">
        <v>1163666</v>
      </c>
      <c r="H101" s="165">
        <v>1163666</v>
      </c>
      <c r="I101" s="165">
        <v>1163666</v>
      </c>
      <c r="J101" s="165">
        <v>1009921</v>
      </c>
      <c r="K101" s="165">
        <v>1009921</v>
      </c>
      <c r="L101" s="270"/>
      <c r="M101" s="267"/>
    </row>
    <row r="102" spans="1:13" ht="30" customHeight="1" x14ac:dyDescent="0.2">
      <c r="A102" s="257" t="s">
        <v>107</v>
      </c>
      <c r="B102" s="263" t="s">
        <v>13</v>
      </c>
      <c r="C102" s="263"/>
      <c r="D102" s="66" t="s">
        <v>25</v>
      </c>
      <c r="E102" s="165">
        <v>0</v>
      </c>
      <c r="F102" s="165">
        <f>SUM(G102:K102)</f>
        <v>0</v>
      </c>
      <c r="G102" s="175">
        <v>0</v>
      </c>
      <c r="H102" s="165">
        <v>0</v>
      </c>
      <c r="I102" s="165">
        <v>0</v>
      </c>
      <c r="J102" s="165">
        <v>0</v>
      </c>
      <c r="K102" s="165">
        <v>0</v>
      </c>
      <c r="L102" s="270"/>
      <c r="M102" s="267"/>
    </row>
    <row r="103" spans="1:13" ht="30" customHeight="1" x14ac:dyDescent="0.2">
      <c r="A103" s="257" t="s">
        <v>107</v>
      </c>
      <c r="B103" s="263" t="s">
        <v>13</v>
      </c>
      <c r="C103" s="263"/>
      <c r="D103" s="66" t="s">
        <v>44</v>
      </c>
      <c r="E103" s="165">
        <v>0</v>
      </c>
      <c r="F103" s="165">
        <f>SUM(G103:K103)</f>
        <v>0</v>
      </c>
      <c r="G103" s="175">
        <v>0</v>
      </c>
      <c r="H103" s="165">
        <v>0</v>
      </c>
      <c r="I103" s="165">
        <v>0</v>
      </c>
      <c r="J103" s="165">
        <v>0</v>
      </c>
      <c r="K103" s="165">
        <v>0</v>
      </c>
      <c r="L103" s="270"/>
      <c r="M103" s="267"/>
    </row>
    <row r="104" spans="1:13" ht="111" customHeight="1" x14ac:dyDescent="0.2">
      <c r="A104" s="261" t="s">
        <v>107</v>
      </c>
      <c r="B104" s="275" t="s">
        <v>13</v>
      </c>
      <c r="C104" s="275"/>
      <c r="D104" s="66" t="s">
        <v>45</v>
      </c>
      <c r="E104" s="165">
        <v>314065</v>
      </c>
      <c r="F104" s="165">
        <f>SUM(G104:K104)</f>
        <v>1570324.6</v>
      </c>
      <c r="G104" s="175">
        <v>314065</v>
      </c>
      <c r="H104" s="165">
        <v>314064.59999999998</v>
      </c>
      <c r="I104" s="165">
        <v>314065</v>
      </c>
      <c r="J104" s="165">
        <v>314065</v>
      </c>
      <c r="K104" s="165">
        <v>314065</v>
      </c>
      <c r="L104" s="271"/>
      <c r="M104" s="268"/>
    </row>
    <row r="105" spans="1:13" ht="22.5" customHeight="1" x14ac:dyDescent="0.2">
      <c r="A105" s="260" t="s">
        <v>371</v>
      </c>
      <c r="B105" s="262" t="s">
        <v>326</v>
      </c>
      <c r="C105" s="266" t="s">
        <v>133</v>
      </c>
      <c r="D105" s="14" t="s">
        <v>27</v>
      </c>
      <c r="E105" s="165">
        <f>SUM(E106:E109)</f>
        <v>44721</v>
      </c>
      <c r="F105" s="165">
        <f>SUM(F106:F109)</f>
        <v>213369</v>
      </c>
      <c r="G105" s="175">
        <f t="shared" ref="G105:K105" si="50">SUM(G106:G109)</f>
        <v>42301</v>
      </c>
      <c r="H105" s="165">
        <f>SUM(H106:H109)</f>
        <v>42301</v>
      </c>
      <c r="I105" s="165">
        <f t="shared" si="50"/>
        <v>42301</v>
      </c>
      <c r="J105" s="165">
        <f t="shared" si="50"/>
        <v>43233</v>
      </c>
      <c r="K105" s="165">
        <f t="shared" si="50"/>
        <v>43233</v>
      </c>
      <c r="L105" s="269" t="s">
        <v>243</v>
      </c>
      <c r="M105" s="266" t="s">
        <v>329</v>
      </c>
    </row>
    <row r="106" spans="1:13" ht="30" customHeight="1" x14ac:dyDescent="0.2">
      <c r="A106" s="257" t="s">
        <v>75</v>
      </c>
      <c r="B106" s="263" t="s">
        <v>14</v>
      </c>
      <c r="C106" s="267"/>
      <c r="D106" s="66" t="s">
        <v>35</v>
      </c>
      <c r="E106" s="165">
        <v>44721</v>
      </c>
      <c r="F106" s="165">
        <f>SUM(G106:K106)</f>
        <v>213369</v>
      </c>
      <c r="G106" s="175">
        <v>42301</v>
      </c>
      <c r="H106" s="165">
        <v>42301</v>
      </c>
      <c r="I106" s="165">
        <v>42301</v>
      </c>
      <c r="J106" s="165">
        <v>43233</v>
      </c>
      <c r="K106" s="165">
        <v>43233</v>
      </c>
      <c r="L106" s="270"/>
      <c r="M106" s="267"/>
    </row>
    <row r="107" spans="1:13" ht="30" customHeight="1" x14ac:dyDescent="0.2">
      <c r="A107" s="257" t="s">
        <v>75</v>
      </c>
      <c r="B107" s="263" t="s">
        <v>14</v>
      </c>
      <c r="C107" s="267"/>
      <c r="D107" s="14" t="s">
        <v>25</v>
      </c>
      <c r="E107" s="165">
        <v>0</v>
      </c>
      <c r="F107" s="165">
        <f>SUM(G107:K107)</f>
        <v>0</v>
      </c>
      <c r="G107" s="175">
        <v>0</v>
      </c>
      <c r="H107" s="165">
        <v>0</v>
      </c>
      <c r="I107" s="165">
        <v>0</v>
      </c>
      <c r="J107" s="165">
        <f t="shared" ref="J107:K107" si="51">I107*1.05</f>
        <v>0</v>
      </c>
      <c r="K107" s="165">
        <f t="shared" si="51"/>
        <v>0</v>
      </c>
      <c r="L107" s="270"/>
      <c r="M107" s="267"/>
    </row>
    <row r="108" spans="1:13" ht="30" customHeight="1" x14ac:dyDescent="0.2">
      <c r="A108" s="257" t="s">
        <v>75</v>
      </c>
      <c r="B108" s="263" t="s">
        <v>14</v>
      </c>
      <c r="C108" s="267"/>
      <c r="D108" s="14" t="s">
        <v>44</v>
      </c>
      <c r="E108" s="165">
        <v>0</v>
      </c>
      <c r="F108" s="165">
        <f>SUM(G108:K108)</f>
        <v>0</v>
      </c>
      <c r="G108" s="175">
        <v>0</v>
      </c>
      <c r="H108" s="165">
        <v>0</v>
      </c>
      <c r="I108" s="165">
        <v>0</v>
      </c>
      <c r="J108" s="165">
        <f t="shared" ref="J108:K108" si="52">I108*1.05</f>
        <v>0</v>
      </c>
      <c r="K108" s="165">
        <f t="shared" si="52"/>
        <v>0</v>
      </c>
      <c r="L108" s="270"/>
      <c r="M108" s="267"/>
    </row>
    <row r="109" spans="1:13" ht="84" customHeight="1" x14ac:dyDescent="0.2">
      <c r="A109" s="261" t="s">
        <v>75</v>
      </c>
      <c r="B109" s="275" t="s">
        <v>14</v>
      </c>
      <c r="C109" s="268"/>
      <c r="D109" s="14" t="s">
        <v>45</v>
      </c>
      <c r="E109" s="165">
        <v>0</v>
      </c>
      <c r="F109" s="165">
        <f>SUM(G109:K109)</f>
        <v>0</v>
      </c>
      <c r="G109" s="175">
        <v>0</v>
      </c>
      <c r="H109" s="165">
        <v>0</v>
      </c>
      <c r="I109" s="165">
        <v>0</v>
      </c>
      <c r="J109" s="165">
        <f>I109*1.05</f>
        <v>0</v>
      </c>
      <c r="K109" s="165">
        <f>J109*1.05</f>
        <v>0</v>
      </c>
      <c r="L109" s="271"/>
      <c r="M109" s="268"/>
    </row>
    <row r="110" spans="1:13" ht="22.5" customHeight="1" x14ac:dyDescent="0.2">
      <c r="A110" s="240" t="s">
        <v>372</v>
      </c>
      <c r="B110" s="266" t="s">
        <v>111</v>
      </c>
      <c r="C110" s="266" t="s">
        <v>133</v>
      </c>
      <c r="D110" s="54" t="s">
        <v>27</v>
      </c>
      <c r="E110" s="165">
        <f>SUM(E111:E114)</f>
        <v>50570.8</v>
      </c>
      <c r="F110" s="165">
        <f>SUM(F111:F114)</f>
        <v>287199.55300000001</v>
      </c>
      <c r="G110" s="175">
        <f t="shared" ref="G110:K110" si="53">SUM(G111:G114)</f>
        <v>55308.603000000003</v>
      </c>
      <c r="H110" s="165">
        <f>SUM(H111:H114)</f>
        <v>58180.6</v>
      </c>
      <c r="I110" s="165">
        <f t="shared" si="53"/>
        <v>57903.45</v>
      </c>
      <c r="J110" s="165">
        <f t="shared" si="53"/>
        <v>57903.45</v>
      </c>
      <c r="K110" s="165">
        <f t="shared" si="53"/>
        <v>57903.45</v>
      </c>
      <c r="L110" s="269" t="s">
        <v>243</v>
      </c>
      <c r="M110" s="279" t="s">
        <v>121</v>
      </c>
    </row>
    <row r="111" spans="1:13" ht="30" customHeight="1" x14ac:dyDescent="0.2">
      <c r="A111" s="241" t="s">
        <v>104</v>
      </c>
      <c r="B111" s="267" t="s">
        <v>6</v>
      </c>
      <c r="C111" s="267"/>
      <c r="D111" s="14" t="s">
        <v>35</v>
      </c>
      <c r="E111" s="165">
        <v>0</v>
      </c>
      <c r="F111" s="165">
        <f>SUM(G111:K111)</f>
        <v>0</v>
      </c>
      <c r="G111" s="175">
        <v>0</v>
      </c>
      <c r="H111" s="165">
        <v>0</v>
      </c>
      <c r="I111" s="165">
        <v>0</v>
      </c>
      <c r="J111" s="165">
        <f t="shared" ref="J111:K111" si="54">I111*1.05</f>
        <v>0</v>
      </c>
      <c r="K111" s="165">
        <f t="shared" si="54"/>
        <v>0</v>
      </c>
      <c r="L111" s="270"/>
      <c r="M111" s="280"/>
    </row>
    <row r="112" spans="1:13" ht="30" customHeight="1" x14ac:dyDescent="0.2">
      <c r="A112" s="241" t="s">
        <v>104</v>
      </c>
      <c r="B112" s="267" t="s">
        <v>6</v>
      </c>
      <c r="C112" s="267"/>
      <c r="D112" s="14" t="s">
        <v>25</v>
      </c>
      <c r="E112" s="165">
        <v>0</v>
      </c>
      <c r="F112" s="165">
        <f>SUM(G112:K112)</f>
        <v>0</v>
      </c>
      <c r="G112" s="175">
        <v>0</v>
      </c>
      <c r="H112" s="165">
        <v>0</v>
      </c>
      <c r="I112" s="165">
        <v>0</v>
      </c>
      <c r="J112" s="165">
        <f t="shared" ref="J112:K112" si="55">I112*1.05</f>
        <v>0</v>
      </c>
      <c r="K112" s="165">
        <f t="shared" si="55"/>
        <v>0</v>
      </c>
      <c r="L112" s="270"/>
      <c r="M112" s="280"/>
    </row>
    <row r="113" spans="1:13" ht="30" customHeight="1" x14ac:dyDescent="0.2">
      <c r="A113" s="241" t="s">
        <v>104</v>
      </c>
      <c r="B113" s="267" t="s">
        <v>6</v>
      </c>
      <c r="C113" s="267"/>
      <c r="D113" s="14" t="s">
        <v>44</v>
      </c>
      <c r="E113" s="165">
        <v>0</v>
      </c>
      <c r="F113" s="165">
        <f>SUM(G113:K113)</f>
        <v>0</v>
      </c>
      <c r="G113" s="175">
        <v>0</v>
      </c>
      <c r="H113" s="165">
        <v>0</v>
      </c>
      <c r="I113" s="165">
        <v>0</v>
      </c>
      <c r="J113" s="165">
        <f t="shared" ref="J113:K113" si="56">I113*1.05</f>
        <v>0</v>
      </c>
      <c r="K113" s="165">
        <f t="shared" si="56"/>
        <v>0</v>
      </c>
      <c r="L113" s="270"/>
      <c r="M113" s="280"/>
    </row>
    <row r="114" spans="1:13" ht="30" customHeight="1" x14ac:dyDescent="0.2">
      <c r="A114" s="242" t="s">
        <v>104</v>
      </c>
      <c r="B114" s="268" t="s">
        <v>6</v>
      </c>
      <c r="C114" s="268"/>
      <c r="D114" s="14" t="s">
        <v>45</v>
      </c>
      <c r="E114" s="165">
        <v>50570.8</v>
      </c>
      <c r="F114" s="165">
        <f>SUM(G114:K114)</f>
        <v>287199.55300000001</v>
      </c>
      <c r="G114" s="175">
        <v>55308.603000000003</v>
      </c>
      <c r="H114" s="165">
        <v>58180.6</v>
      </c>
      <c r="I114" s="165">
        <v>57903.45</v>
      </c>
      <c r="J114" s="165">
        <v>57903.45</v>
      </c>
      <c r="K114" s="165">
        <v>57903.45</v>
      </c>
      <c r="L114" s="271"/>
      <c r="M114" s="281"/>
    </row>
    <row r="115" spans="1:13" ht="30" customHeight="1" x14ac:dyDescent="0.2">
      <c r="A115" s="240" t="s">
        <v>373</v>
      </c>
      <c r="B115" s="266" t="s">
        <v>318</v>
      </c>
      <c r="C115" s="266" t="s">
        <v>241</v>
      </c>
      <c r="D115" s="54" t="s">
        <v>27</v>
      </c>
      <c r="E115" s="165">
        <f>SUM(E116:E119)</f>
        <v>50570.8</v>
      </c>
      <c r="F115" s="165">
        <f>SUM(F116:F119)</f>
        <v>14980.873</v>
      </c>
      <c r="G115" s="175">
        <f t="shared" ref="G115" si="57">SUM(G116:G119)</f>
        <v>14980.873</v>
      </c>
      <c r="H115" s="165">
        <f>SUM(H116:H119)</f>
        <v>0</v>
      </c>
      <c r="I115" s="165">
        <f t="shared" ref="I115:K115" si="58">SUM(I116:I119)</f>
        <v>0</v>
      </c>
      <c r="J115" s="165">
        <f t="shared" si="58"/>
        <v>0</v>
      </c>
      <c r="K115" s="165">
        <f t="shared" si="58"/>
        <v>0</v>
      </c>
      <c r="L115" s="269" t="s">
        <v>243</v>
      </c>
      <c r="M115" s="279" t="s">
        <v>304</v>
      </c>
    </row>
    <row r="116" spans="1:13" ht="30" customHeight="1" x14ac:dyDescent="0.2">
      <c r="A116" s="241" t="s">
        <v>104</v>
      </c>
      <c r="B116" s="267" t="s">
        <v>6</v>
      </c>
      <c r="C116" s="267"/>
      <c r="D116" s="14" t="s">
        <v>35</v>
      </c>
      <c r="E116" s="165">
        <v>0</v>
      </c>
      <c r="F116" s="165">
        <f>SUM(G116:K116)</f>
        <v>0</v>
      </c>
      <c r="G116" s="175">
        <v>0</v>
      </c>
      <c r="H116" s="165">
        <v>0</v>
      </c>
      <c r="I116" s="165">
        <v>0</v>
      </c>
      <c r="J116" s="165">
        <f t="shared" ref="J116:J118" si="59">I116*1.05</f>
        <v>0</v>
      </c>
      <c r="K116" s="165">
        <f t="shared" ref="K116:K118" si="60">J116*1.05</f>
        <v>0</v>
      </c>
      <c r="L116" s="270"/>
      <c r="M116" s="280"/>
    </row>
    <row r="117" spans="1:13" ht="30" customHeight="1" x14ac:dyDescent="0.2">
      <c r="A117" s="241" t="s">
        <v>104</v>
      </c>
      <c r="B117" s="267" t="s">
        <v>6</v>
      </c>
      <c r="C117" s="267"/>
      <c r="D117" s="14" t="s">
        <v>25</v>
      </c>
      <c r="E117" s="165">
        <v>0</v>
      </c>
      <c r="F117" s="165">
        <f>SUM(G117:K117)</f>
        <v>0</v>
      </c>
      <c r="G117" s="175">
        <v>0</v>
      </c>
      <c r="H117" s="165">
        <v>0</v>
      </c>
      <c r="I117" s="165">
        <v>0</v>
      </c>
      <c r="J117" s="165">
        <f t="shared" si="59"/>
        <v>0</v>
      </c>
      <c r="K117" s="165">
        <f t="shared" si="60"/>
        <v>0</v>
      </c>
      <c r="L117" s="270"/>
      <c r="M117" s="280"/>
    </row>
    <row r="118" spans="1:13" ht="30" customHeight="1" x14ac:dyDescent="0.2">
      <c r="A118" s="241" t="s">
        <v>104</v>
      </c>
      <c r="B118" s="267" t="s">
        <v>6</v>
      </c>
      <c r="C118" s="267"/>
      <c r="D118" s="14" t="s">
        <v>44</v>
      </c>
      <c r="E118" s="165">
        <v>0</v>
      </c>
      <c r="F118" s="165">
        <f>SUM(G118:K118)</f>
        <v>0</v>
      </c>
      <c r="G118" s="175">
        <v>0</v>
      </c>
      <c r="H118" s="165">
        <v>0</v>
      </c>
      <c r="I118" s="165">
        <v>0</v>
      </c>
      <c r="J118" s="165">
        <f t="shared" si="59"/>
        <v>0</v>
      </c>
      <c r="K118" s="165">
        <f t="shared" si="60"/>
        <v>0</v>
      </c>
      <c r="L118" s="270"/>
      <c r="M118" s="280"/>
    </row>
    <row r="119" spans="1:13" ht="30" customHeight="1" x14ac:dyDescent="0.2">
      <c r="A119" s="242" t="s">
        <v>104</v>
      </c>
      <c r="B119" s="268" t="s">
        <v>6</v>
      </c>
      <c r="C119" s="268"/>
      <c r="D119" s="14" t="s">
        <v>45</v>
      </c>
      <c r="E119" s="165">
        <v>50570.8</v>
      </c>
      <c r="F119" s="165">
        <f>SUM(G119:K119)</f>
        <v>14980.873</v>
      </c>
      <c r="G119" s="175">
        <v>14980.873</v>
      </c>
      <c r="H119" s="165">
        <v>0</v>
      </c>
      <c r="I119" s="165">
        <v>0</v>
      </c>
      <c r="J119" s="165">
        <v>0</v>
      </c>
      <c r="K119" s="165">
        <v>0</v>
      </c>
      <c r="L119" s="271"/>
      <c r="M119" s="281"/>
    </row>
    <row r="120" spans="1:13" ht="30" customHeight="1" x14ac:dyDescent="0.2">
      <c r="A120" s="38" t="s">
        <v>0</v>
      </c>
      <c r="B120" s="299" t="s">
        <v>256</v>
      </c>
      <c r="C120" s="300"/>
      <c r="D120" s="300"/>
      <c r="E120" s="300"/>
      <c r="F120" s="300"/>
      <c r="G120" s="300"/>
      <c r="H120" s="300"/>
      <c r="I120" s="300"/>
      <c r="J120" s="300"/>
      <c r="K120" s="300"/>
      <c r="L120" s="300"/>
      <c r="M120" s="301"/>
    </row>
    <row r="121" spans="1:13" ht="22.5" customHeight="1" x14ac:dyDescent="0.2">
      <c r="A121" s="260" t="s">
        <v>1</v>
      </c>
      <c r="B121" s="262" t="s">
        <v>321</v>
      </c>
      <c r="C121" s="266" t="s">
        <v>133</v>
      </c>
      <c r="D121" s="54" t="s">
        <v>27</v>
      </c>
      <c r="E121" s="165">
        <f>SUM(E122:E125)</f>
        <v>90553</v>
      </c>
      <c r="F121" s="165">
        <f>SUM(F122:F125)</f>
        <v>499297</v>
      </c>
      <c r="G121" s="175">
        <f t="shared" ref="G121:K121" si="61">SUM(G122:G125)</f>
        <v>105575</v>
      </c>
      <c r="H121" s="165">
        <f>SUM(H122:H125)</f>
        <v>105575</v>
      </c>
      <c r="I121" s="165">
        <f t="shared" si="61"/>
        <v>105575</v>
      </c>
      <c r="J121" s="165">
        <f t="shared" si="61"/>
        <v>91286</v>
      </c>
      <c r="K121" s="165">
        <f t="shared" si="61"/>
        <v>91286</v>
      </c>
      <c r="L121" s="269" t="s">
        <v>243</v>
      </c>
      <c r="M121" s="266" t="s">
        <v>327</v>
      </c>
    </row>
    <row r="122" spans="1:13" ht="30" customHeight="1" x14ac:dyDescent="0.2">
      <c r="A122" s="257" t="s">
        <v>8</v>
      </c>
      <c r="B122" s="263" t="s">
        <v>15</v>
      </c>
      <c r="C122" s="267"/>
      <c r="D122" s="66" t="s">
        <v>35</v>
      </c>
      <c r="E122" s="165">
        <v>90553</v>
      </c>
      <c r="F122" s="165">
        <f>SUM(G122:K122)</f>
        <v>499297</v>
      </c>
      <c r="G122" s="175">
        <v>105575</v>
      </c>
      <c r="H122" s="165">
        <v>105575</v>
      </c>
      <c r="I122" s="165">
        <v>105575</v>
      </c>
      <c r="J122" s="165">
        <v>91286</v>
      </c>
      <c r="K122" s="165">
        <v>91286</v>
      </c>
      <c r="L122" s="270"/>
      <c r="M122" s="267"/>
    </row>
    <row r="123" spans="1:13" ht="30" customHeight="1" x14ac:dyDescent="0.2">
      <c r="A123" s="257" t="s">
        <v>8</v>
      </c>
      <c r="B123" s="263" t="s">
        <v>15</v>
      </c>
      <c r="C123" s="267"/>
      <c r="D123" s="14" t="s">
        <v>25</v>
      </c>
      <c r="E123" s="165">
        <v>0</v>
      </c>
      <c r="F123" s="165">
        <f>SUM(G123:K123)</f>
        <v>0</v>
      </c>
      <c r="G123" s="175">
        <v>0</v>
      </c>
      <c r="H123" s="165">
        <v>0</v>
      </c>
      <c r="I123" s="165">
        <v>0</v>
      </c>
      <c r="J123" s="165">
        <f t="shared" ref="J123:K123" si="62">I123*1.05</f>
        <v>0</v>
      </c>
      <c r="K123" s="165">
        <f t="shared" si="62"/>
        <v>0</v>
      </c>
      <c r="L123" s="270"/>
      <c r="M123" s="267"/>
    </row>
    <row r="124" spans="1:13" ht="30" customHeight="1" x14ac:dyDescent="0.2">
      <c r="A124" s="257" t="s">
        <v>8</v>
      </c>
      <c r="B124" s="263" t="s">
        <v>15</v>
      </c>
      <c r="C124" s="267"/>
      <c r="D124" s="14" t="s">
        <v>44</v>
      </c>
      <c r="E124" s="165">
        <v>0</v>
      </c>
      <c r="F124" s="165">
        <f>SUM(G124:K124)</f>
        <v>0</v>
      </c>
      <c r="G124" s="175">
        <v>0</v>
      </c>
      <c r="H124" s="165">
        <v>0</v>
      </c>
      <c r="I124" s="165">
        <v>0</v>
      </c>
      <c r="J124" s="165">
        <f t="shared" ref="J124:K124" si="63">I124*1.05</f>
        <v>0</v>
      </c>
      <c r="K124" s="165">
        <f t="shared" si="63"/>
        <v>0</v>
      </c>
      <c r="L124" s="270"/>
      <c r="M124" s="267"/>
    </row>
    <row r="125" spans="1:13" ht="149.25" customHeight="1" x14ac:dyDescent="0.2">
      <c r="A125" s="261" t="s">
        <v>8</v>
      </c>
      <c r="B125" s="275" t="s">
        <v>15</v>
      </c>
      <c r="C125" s="268"/>
      <c r="D125" s="14" t="s">
        <v>45</v>
      </c>
      <c r="E125" s="165">
        <v>0</v>
      </c>
      <c r="F125" s="165">
        <f>SUM(G125:K125)</f>
        <v>0</v>
      </c>
      <c r="G125" s="175">
        <v>0</v>
      </c>
      <c r="H125" s="165">
        <v>0</v>
      </c>
      <c r="I125" s="165">
        <v>0</v>
      </c>
      <c r="J125" s="165">
        <f>I125*1.05</f>
        <v>0</v>
      </c>
      <c r="K125" s="165">
        <f>J125*1.05</f>
        <v>0</v>
      </c>
      <c r="L125" s="271"/>
      <c r="M125" s="268"/>
    </row>
    <row r="126" spans="1:13" ht="22.5" customHeight="1" x14ac:dyDescent="0.2">
      <c r="A126" s="240" t="s">
        <v>132</v>
      </c>
      <c r="B126" s="266" t="s">
        <v>257</v>
      </c>
      <c r="C126" s="266" t="s">
        <v>133</v>
      </c>
      <c r="D126" s="54" t="s">
        <v>27</v>
      </c>
      <c r="E126" s="165">
        <f>SUM(E127:E130)</f>
        <v>24200</v>
      </c>
      <c r="F126" s="165">
        <f>SUM(F127:F130)</f>
        <v>131750.85</v>
      </c>
      <c r="G126" s="175">
        <f t="shared" ref="G126:K126" si="64">SUM(G127:G130)</f>
        <v>25410</v>
      </c>
      <c r="H126" s="165">
        <f>SUM(H127:H130)</f>
        <v>26680.5</v>
      </c>
      <c r="I126" s="165">
        <f t="shared" si="64"/>
        <v>26553.45</v>
      </c>
      <c r="J126" s="165">
        <f t="shared" si="64"/>
        <v>26553.45</v>
      </c>
      <c r="K126" s="165">
        <f t="shared" si="64"/>
        <v>26553.45</v>
      </c>
      <c r="L126" s="269" t="s">
        <v>243</v>
      </c>
      <c r="M126" s="279" t="s">
        <v>21</v>
      </c>
    </row>
    <row r="127" spans="1:13" ht="30" customHeight="1" x14ac:dyDescent="0.2">
      <c r="A127" s="241" t="s">
        <v>105</v>
      </c>
      <c r="B127" s="267" t="s">
        <v>98</v>
      </c>
      <c r="C127" s="267"/>
      <c r="D127" s="14" t="s">
        <v>35</v>
      </c>
      <c r="E127" s="165">
        <v>0</v>
      </c>
      <c r="F127" s="165">
        <f>SUM(G127:K127)</f>
        <v>0</v>
      </c>
      <c r="G127" s="175">
        <v>0</v>
      </c>
      <c r="H127" s="165">
        <v>0</v>
      </c>
      <c r="I127" s="165">
        <v>0</v>
      </c>
      <c r="J127" s="165">
        <f t="shared" ref="J127:K127" si="65">I127*1.05</f>
        <v>0</v>
      </c>
      <c r="K127" s="165">
        <f t="shared" si="65"/>
        <v>0</v>
      </c>
      <c r="L127" s="270"/>
      <c r="M127" s="280"/>
    </row>
    <row r="128" spans="1:13" ht="30" customHeight="1" x14ac:dyDescent="0.2">
      <c r="A128" s="241" t="s">
        <v>105</v>
      </c>
      <c r="B128" s="267" t="s">
        <v>98</v>
      </c>
      <c r="C128" s="267"/>
      <c r="D128" s="14" t="s">
        <v>25</v>
      </c>
      <c r="E128" s="165">
        <v>0</v>
      </c>
      <c r="F128" s="165">
        <f>SUM(G128:K128)</f>
        <v>0</v>
      </c>
      <c r="G128" s="175">
        <v>0</v>
      </c>
      <c r="H128" s="165">
        <v>0</v>
      </c>
      <c r="I128" s="165">
        <v>0</v>
      </c>
      <c r="J128" s="165">
        <f t="shared" ref="J128:K128" si="66">I128*1.05</f>
        <v>0</v>
      </c>
      <c r="K128" s="165">
        <f t="shared" si="66"/>
        <v>0</v>
      </c>
      <c r="L128" s="270"/>
      <c r="M128" s="280"/>
    </row>
    <row r="129" spans="1:13" ht="30" customHeight="1" x14ac:dyDescent="0.2">
      <c r="A129" s="241" t="s">
        <v>105</v>
      </c>
      <c r="B129" s="267" t="s">
        <v>98</v>
      </c>
      <c r="C129" s="267"/>
      <c r="D129" s="14" t="s">
        <v>44</v>
      </c>
      <c r="E129" s="165">
        <v>0</v>
      </c>
      <c r="F129" s="165">
        <f>SUM(G129:K129)</f>
        <v>0</v>
      </c>
      <c r="G129" s="175">
        <v>0</v>
      </c>
      <c r="H129" s="165">
        <v>0</v>
      </c>
      <c r="I129" s="165">
        <v>0</v>
      </c>
      <c r="J129" s="165">
        <f t="shared" ref="J129:K129" si="67">I129*1.05</f>
        <v>0</v>
      </c>
      <c r="K129" s="165">
        <f t="shared" si="67"/>
        <v>0</v>
      </c>
      <c r="L129" s="270"/>
      <c r="M129" s="280"/>
    </row>
    <row r="130" spans="1:13" ht="30" customHeight="1" x14ac:dyDescent="0.2">
      <c r="A130" s="242" t="s">
        <v>105</v>
      </c>
      <c r="B130" s="268" t="s">
        <v>16</v>
      </c>
      <c r="C130" s="268"/>
      <c r="D130" s="14" t="s">
        <v>45</v>
      </c>
      <c r="E130" s="165">
        <v>24200</v>
      </c>
      <c r="F130" s="165">
        <f>SUM(G130:K130)</f>
        <v>131750.85</v>
      </c>
      <c r="G130" s="175">
        <v>25410</v>
      </c>
      <c r="H130" s="165">
        <v>26680.5</v>
      </c>
      <c r="I130" s="165">
        <v>26553.45</v>
      </c>
      <c r="J130" s="165">
        <v>26553.45</v>
      </c>
      <c r="K130" s="165">
        <v>26553.45</v>
      </c>
      <c r="L130" s="271"/>
      <c r="M130" s="281"/>
    </row>
    <row r="131" spans="1:13" ht="30" customHeight="1" x14ac:dyDescent="0.2">
      <c r="A131" s="38" t="s">
        <v>2</v>
      </c>
      <c r="B131" s="299" t="s">
        <v>101</v>
      </c>
      <c r="C131" s="300"/>
      <c r="D131" s="300"/>
      <c r="E131" s="300"/>
      <c r="F131" s="300"/>
      <c r="G131" s="300"/>
      <c r="H131" s="300"/>
      <c r="I131" s="300"/>
      <c r="J131" s="300"/>
      <c r="K131" s="300"/>
      <c r="L131" s="300"/>
      <c r="M131" s="58"/>
    </row>
    <row r="132" spans="1:13" ht="30" customHeight="1" x14ac:dyDescent="0.2">
      <c r="A132" s="260" t="s">
        <v>3</v>
      </c>
      <c r="B132" s="262" t="s">
        <v>402</v>
      </c>
      <c r="C132" s="262" t="s">
        <v>133</v>
      </c>
      <c r="D132" s="80" t="s">
        <v>27</v>
      </c>
      <c r="E132" s="165">
        <f>SUM(E133:E136)</f>
        <v>14851</v>
      </c>
      <c r="F132" s="165">
        <f>SUM(F133:F136)</f>
        <v>128853</v>
      </c>
      <c r="G132" s="175">
        <f>SUM(G133:G136)</f>
        <v>19865</v>
      </c>
      <c r="H132" s="165">
        <f>SUM(H133:H136)</f>
        <v>19865</v>
      </c>
      <c r="I132" s="165">
        <f t="shared" ref="I132:K132" si="68">SUM(I133:I136)</f>
        <v>19865</v>
      </c>
      <c r="J132" s="165">
        <f t="shared" si="68"/>
        <v>34629</v>
      </c>
      <c r="K132" s="165">
        <f t="shared" si="68"/>
        <v>34629</v>
      </c>
      <c r="L132" s="269" t="s">
        <v>243</v>
      </c>
      <c r="M132" s="279" t="s">
        <v>142</v>
      </c>
    </row>
    <row r="133" spans="1:13" ht="30" customHeight="1" x14ac:dyDescent="0.2">
      <c r="A133" s="257" t="s">
        <v>79</v>
      </c>
      <c r="B133" s="263" t="s">
        <v>82</v>
      </c>
      <c r="C133" s="263"/>
      <c r="D133" s="66" t="s">
        <v>35</v>
      </c>
      <c r="E133" s="165">
        <v>14851</v>
      </c>
      <c r="F133" s="165">
        <f>SUM(G133:K133)</f>
        <v>128853</v>
      </c>
      <c r="G133" s="175">
        <v>19865</v>
      </c>
      <c r="H133" s="165">
        <v>19865</v>
      </c>
      <c r="I133" s="165">
        <v>19865</v>
      </c>
      <c r="J133" s="165">
        <v>34629</v>
      </c>
      <c r="K133" s="165">
        <v>34629</v>
      </c>
      <c r="L133" s="270"/>
      <c r="M133" s="280"/>
    </row>
    <row r="134" spans="1:13" ht="30" customHeight="1" x14ac:dyDescent="0.2">
      <c r="A134" s="257" t="s">
        <v>79</v>
      </c>
      <c r="B134" s="263" t="s">
        <v>82</v>
      </c>
      <c r="C134" s="263"/>
      <c r="D134" s="66" t="s">
        <v>25</v>
      </c>
      <c r="E134" s="165">
        <v>0</v>
      </c>
      <c r="F134" s="165">
        <f>SUM(G134:K134)</f>
        <v>0</v>
      </c>
      <c r="G134" s="175">
        <v>0</v>
      </c>
      <c r="H134" s="165">
        <v>0</v>
      </c>
      <c r="I134" s="165">
        <v>0</v>
      </c>
      <c r="J134" s="165">
        <f t="shared" ref="J134:K134" si="69">I134*1.05</f>
        <v>0</v>
      </c>
      <c r="K134" s="165">
        <f t="shared" si="69"/>
        <v>0</v>
      </c>
      <c r="L134" s="270"/>
      <c r="M134" s="280"/>
    </row>
    <row r="135" spans="1:13" ht="30" customHeight="1" x14ac:dyDescent="0.2">
      <c r="A135" s="257" t="s">
        <v>79</v>
      </c>
      <c r="B135" s="263" t="s">
        <v>82</v>
      </c>
      <c r="C135" s="263"/>
      <c r="D135" s="66" t="s">
        <v>44</v>
      </c>
      <c r="E135" s="165">
        <v>0</v>
      </c>
      <c r="F135" s="165">
        <f>SUM(G135:K135)</f>
        <v>0</v>
      </c>
      <c r="G135" s="175">
        <v>0</v>
      </c>
      <c r="H135" s="165">
        <v>0</v>
      </c>
      <c r="I135" s="165">
        <v>0</v>
      </c>
      <c r="J135" s="165">
        <f t="shared" ref="J135:K135" si="70">I135*1.05</f>
        <v>0</v>
      </c>
      <c r="K135" s="165">
        <f t="shared" si="70"/>
        <v>0</v>
      </c>
      <c r="L135" s="270"/>
      <c r="M135" s="280"/>
    </row>
    <row r="136" spans="1:13" ht="30" customHeight="1" x14ac:dyDescent="0.2">
      <c r="A136" s="261" t="s">
        <v>79</v>
      </c>
      <c r="B136" s="275" t="s">
        <v>82</v>
      </c>
      <c r="C136" s="275"/>
      <c r="D136" s="66" t="s">
        <v>45</v>
      </c>
      <c r="E136" s="165">
        <v>0</v>
      </c>
      <c r="F136" s="165">
        <v>0</v>
      </c>
      <c r="G136" s="175">
        <v>0</v>
      </c>
      <c r="H136" s="165">
        <v>0</v>
      </c>
      <c r="I136" s="165">
        <v>0</v>
      </c>
      <c r="J136" s="165">
        <v>0</v>
      </c>
      <c r="K136" s="165">
        <v>0</v>
      </c>
      <c r="L136" s="271"/>
      <c r="M136" s="281"/>
    </row>
    <row r="137" spans="1:13" ht="22.5" customHeight="1" x14ac:dyDescent="0.2">
      <c r="A137" s="260" t="s">
        <v>107</v>
      </c>
      <c r="B137" s="262" t="s">
        <v>383</v>
      </c>
      <c r="C137" s="262" t="s">
        <v>133</v>
      </c>
      <c r="D137" s="80" t="s">
        <v>27</v>
      </c>
      <c r="E137" s="165">
        <f t="shared" ref="E137:K137" si="71">SUM(E138:E141)</f>
        <v>7093</v>
      </c>
      <c r="F137" s="165">
        <f t="shared" si="71"/>
        <v>24462.654999999999</v>
      </c>
      <c r="G137" s="175">
        <f t="shared" si="71"/>
        <v>6622</v>
      </c>
      <c r="H137" s="165">
        <f t="shared" si="71"/>
        <v>4476.1499999999996</v>
      </c>
      <c r="I137" s="165">
        <f t="shared" si="71"/>
        <v>4454.835</v>
      </c>
      <c r="J137" s="165">
        <f t="shared" si="71"/>
        <v>4454.835</v>
      </c>
      <c r="K137" s="165">
        <f t="shared" si="71"/>
        <v>4454.835</v>
      </c>
      <c r="L137" s="269" t="s">
        <v>243</v>
      </c>
      <c r="M137" s="279" t="s">
        <v>142</v>
      </c>
    </row>
    <row r="138" spans="1:13" ht="30" customHeight="1" x14ac:dyDescent="0.2">
      <c r="A138" s="257"/>
      <c r="B138" s="263"/>
      <c r="C138" s="263"/>
      <c r="D138" s="66" t="s">
        <v>35</v>
      </c>
      <c r="E138" s="165">
        <v>0</v>
      </c>
      <c r="F138" s="165">
        <v>0</v>
      </c>
      <c r="G138" s="175">
        <v>0</v>
      </c>
      <c r="H138" s="165">
        <v>0</v>
      </c>
      <c r="I138" s="165">
        <v>0</v>
      </c>
      <c r="J138" s="165">
        <v>0</v>
      </c>
      <c r="K138" s="165">
        <v>0</v>
      </c>
      <c r="L138" s="270"/>
      <c r="M138" s="280"/>
    </row>
    <row r="139" spans="1:13" ht="30" customHeight="1" x14ac:dyDescent="0.2">
      <c r="A139" s="257"/>
      <c r="B139" s="263"/>
      <c r="C139" s="263"/>
      <c r="D139" s="66" t="s">
        <v>25</v>
      </c>
      <c r="E139" s="165">
        <v>0</v>
      </c>
      <c r="F139" s="165">
        <v>0</v>
      </c>
      <c r="G139" s="175">
        <v>0</v>
      </c>
      <c r="H139" s="165">
        <v>0</v>
      </c>
      <c r="I139" s="165">
        <v>0</v>
      </c>
      <c r="J139" s="165">
        <v>0</v>
      </c>
      <c r="K139" s="165">
        <v>0</v>
      </c>
      <c r="L139" s="270"/>
      <c r="M139" s="280"/>
    </row>
    <row r="140" spans="1:13" ht="30" customHeight="1" x14ac:dyDescent="0.2">
      <c r="A140" s="257"/>
      <c r="B140" s="263"/>
      <c r="C140" s="263"/>
      <c r="D140" s="66" t="s">
        <v>44</v>
      </c>
      <c r="E140" s="165">
        <v>0</v>
      </c>
      <c r="F140" s="165">
        <v>0</v>
      </c>
      <c r="G140" s="175">
        <v>0</v>
      </c>
      <c r="H140" s="165">
        <v>0</v>
      </c>
      <c r="I140" s="165">
        <v>0</v>
      </c>
      <c r="J140" s="165">
        <v>0</v>
      </c>
      <c r="K140" s="165">
        <v>0</v>
      </c>
      <c r="L140" s="270"/>
      <c r="M140" s="280"/>
    </row>
    <row r="141" spans="1:13" ht="44.25" customHeight="1" x14ac:dyDescent="0.2">
      <c r="A141" s="261"/>
      <c r="B141" s="275"/>
      <c r="C141" s="275"/>
      <c r="D141" s="66" t="s">
        <v>45</v>
      </c>
      <c r="E141" s="165">
        <v>7093</v>
      </c>
      <c r="F141" s="165">
        <v>24462.654999999999</v>
      </c>
      <c r="G141" s="175">
        <v>6622</v>
      </c>
      <c r="H141" s="165">
        <v>4476.1499999999996</v>
      </c>
      <c r="I141" s="165">
        <v>4454.835</v>
      </c>
      <c r="J141" s="165">
        <v>4454.835</v>
      </c>
      <c r="K141" s="165">
        <v>4454.835</v>
      </c>
      <c r="L141" s="271"/>
      <c r="M141" s="281"/>
    </row>
    <row r="142" spans="1:13" ht="30" customHeight="1" x14ac:dyDescent="0.2">
      <c r="A142" s="260" t="s">
        <v>374</v>
      </c>
      <c r="B142" s="262" t="s">
        <v>382</v>
      </c>
      <c r="C142" s="262" t="s">
        <v>133</v>
      </c>
      <c r="D142" s="80" t="s">
        <v>27</v>
      </c>
      <c r="E142" s="165">
        <f>SUM(E143:E146)</f>
        <v>0</v>
      </c>
      <c r="F142" s="165">
        <f>SUM(F143:F146)</f>
        <v>1000</v>
      </c>
      <c r="G142" s="175">
        <f t="shared" ref="G142" si="72">SUM(G143:G146)</f>
        <v>1000</v>
      </c>
      <c r="H142" s="165">
        <f>SUM(H143:H146)</f>
        <v>0</v>
      </c>
      <c r="I142" s="165">
        <f t="shared" ref="I142:K142" si="73">SUM(I143:I146)</f>
        <v>0</v>
      </c>
      <c r="J142" s="165">
        <f t="shared" si="73"/>
        <v>0</v>
      </c>
      <c r="K142" s="165">
        <f t="shared" si="73"/>
        <v>0</v>
      </c>
      <c r="L142" s="269" t="s">
        <v>243</v>
      </c>
      <c r="M142" s="266" t="s">
        <v>177</v>
      </c>
    </row>
    <row r="143" spans="1:13" ht="30" customHeight="1" x14ac:dyDescent="0.2">
      <c r="A143" s="257" t="s">
        <v>106</v>
      </c>
      <c r="B143" s="263" t="s">
        <v>83</v>
      </c>
      <c r="C143" s="263"/>
      <c r="D143" s="66" t="s">
        <v>35</v>
      </c>
      <c r="E143" s="165">
        <v>0</v>
      </c>
      <c r="F143" s="165">
        <f>SUM(G143:K143)</f>
        <v>1000</v>
      </c>
      <c r="G143" s="175">
        <v>1000</v>
      </c>
      <c r="H143" s="165">
        <v>0</v>
      </c>
      <c r="I143" s="165">
        <v>0</v>
      </c>
      <c r="J143" s="165">
        <f t="shared" ref="J143:J145" si="74">I143*1.05</f>
        <v>0</v>
      </c>
      <c r="K143" s="165">
        <f t="shared" ref="K143:K145" si="75">J143*1.05</f>
        <v>0</v>
      </c>
      <c r="L143" s="270"/>
      <c r="M143" s="267"/>
    </row>
    <row r="144" spans="1:13" ht="30" customHeight="1" x14ac:dyDescent="0.2">
      <c r="A144" s="257" t="s">
        <v>106</v>
      </c>
      <c r="B144" s="263" t="s">
        <v>83</v>
      </c>
      <c r="C144" s="263"/>
      <c r="D144" s="66" t="s">
        <v>25</v>
      </c>
      <c r="E144" s="165">
        <v>0</v>
      </c>
      <c r="F144" s="165">
        <f>SUM(G144:K144)</f>
        <v>0</v>
      </c>
      <c r="G144" s="175">
        <v>0</v>
      </c>
      <c r="H144" s="165">
        <v>0</v>
      </c>
      <c r="I144" s="165">
        <v>0</v>
      </c>
      <c r="J144" s="165">
        <f t="shared" si="74"/>
        <v>0</v>
      </c>
      <c r="K144" s="165">
        <f t="shared" si="75"/>
        <v>0</v>
      </c>
      <c r="L144" s="270"/>
      <c r="M144" s="267"/>
    </row>
    <row r="145" spans="1:14" ht="30" customHeight="1" x14ac:dyDescent="0.2">
      <c r="A145" s="257" t="s">
        <v>106</v>
      </c>
      <c r="B145" s="263" t="s">
        <v>83</v>
      </c>
      <c r="C145" s="263"/>
      <c r="D145" s="66" t="s">
        <v>44</v>
      </c>
      <c r="E145" s="165">
        <v>0</v>
      </c>
      <c r="F145" s="165">
        <f>SUM(G145:K145)</f>
        <v>0</v>
      </c>
      <c r="G145" s="175">
        <v>0</v>
      </c>
      <c r="H145" s="165">
        <v>0</v>
      </c>
      <c r="I145" s="165">
        <v>0</v>
      </c>
      <c r="J145" s="165">
        <f t="shared" si="74"/>
        <v>0</v>
      </c>
      <c r="K145" s="165">
        <f t="shared" si="75"/>
        <v>0</v>
      </c>
      <c r="L145" s="270"/>
      <c r="M145" s="267"/>
    </row>
    <row r="146" spans="1:14" ht="49.5" customHeight="1" x14ac:dyDescent="0.2">
      <c r="A146" s="261" t="s">
        <v>106</v>
      </c>
      <c r="B146" s="275" t="s">
        <v>83</v>
      </c>
      <c r="C146" s="275"/>
      <c r="D146" s="66" t="s">
        <v>45</v>
      </c>
      <c r="E146" s="165">
        <v>0</v>
      </c>
      <c r="F146" s="165">
        <v>0</v>
      </c>
      <c r="G146" s="175">
        <v>0</v>
      </c>
      <c r="H146" s="165">
        <v>0</v>
      </c>
      <c r="I146" s="165">
        <v>0</v>
      </c>
      <c r="J146" s="165">
        <v>0</v>
      </c>
      <c r="K146" s="165">
        <v>0</v>
      </c>
      <c r="L146" s="271"/>
      <c r="M146" s="268"/>
    </row>
    <row r="147" spans="1:14" ht="22.5" customHeight="1" x14ac:dyDescent="0.2">
      <c r="A147" s="260" t="s">
        <v>104</v>
      </c>
      <c r="B147" s="262" t="s">
        <v>368</v>
      </c>
      <c r="C147" s="262" t="s">
        <v>133</v>
      </c>
      <c r="D147" s="80" t="s">
        <v>27</v>
      </c>
      <c r="E147" s="165">
        <f>SUM(E148:E151)</f>
        <v>224</v>
      </c>
      <c r="F147" s="165">
        <f>SUM(F148:F151)</f>
        <v>1161.44</v>
      </c>
      <c r="G147" s="175">
        <f t="shared" ref="G147:K147" si="76">SUM(G148:G151)</f>
        <v>224</v>
      </c>
      <c r="H147" s="165">
        <f>SUM(H148:H151)</f>
        <v>235.2</v>
      </c>
      <c r="I147" s="165">
        <f t="shared" si="76"/>
        <v>234.08</v>
      </c>
      <c r="J147" s="165">
        <f t="shared" si="76"/>
        <v>234.08</v>
      </c>
      <c r="K147" s="165">
        <f t="shared" si="76"/>
        <v>234.08</v>
      </c>
      <c r="L147" s="269" t="s">
        <v>243</v>
      </c>
      <c r="M147" s="266" t="s">
        <v>177</v>
      </c>
    </row>
    <row r="148" spans="1:14" ht="30" customHeight="1" x14ac:dyDescent="0.2">
      <c r="A148" s="257" t="s">
        <v>106</v>
      </c>
      <c r="B148" s="263" t="s">
        <v>83</v>
      </c>
      <c r="C148" s="263"/>
      <c r="D148" s="66" t="s">
        <v>35</v>
      </c>
      <c r="E148" s="165">
        <v>0</v>
      </c>
      <c r="F148" s="165">
        <v>0</v>
      </c>
      <c r="G148" s="175">
        <v>0</v>
      </c>
      <c r="H148" s="165">
        <v>0</v>
      </c>
      <c r="I148" s="165">
        <v>0</v>
      </c>
      <c r="J148" s="165">
        <v>0</v>
      </c>
      <c r="K148" s="165">
        <v>0</v>
      </c>
      <c r="L148" s="270"/>
      <c r="M148" s="267"/>
      <c r="N148" s="266" t="s">
        <v>137</v>
      </c>
    </row>
    <row r="149" spans="1:14" ht="30" customHeight="1" x14ac:dyDescent="0.2">
      <c r="A149" s="257" t="s">
        <v>106</v>
      </c>
      <c r="B149" s="263" t="s">
        <v>83</v>
      </c>
      <c r="C149" s="263"/>
      <c r="D149" s="66" t="s">
        <v>25</v>
      </c>
      <c r="E149" s="165">
        <v>0</v>
      </c>
      <c r="F149" s="165">
        <f>SUM(G149:K149)</f>
        <v>0</v>
      </c>
      <c r="G149" s="175">
        <v>0</v>
      </c>
      <c r="H149" s="165">
        <v>0</v>
      </c>
      <c r="I149" s="165">
        <v>0</v>
      </c>
      <c r="J149" s="165">
        <f t="shared" ref="J149:K149" si="77">I149*1.05</f>
        <v>0</v>
      </c>
      <c r="K149" s="165">
        <f t="shared" si="77"/>
        <v>0</v>
      </c>
      <c r="L149" s="270"/>
      <c r="M149" s="267"/>
      <c r="N149" s="267" t="s">
        <v>17</v>
      </c>
    </row>
    <row r="150" spans="1:14" ht="30" customHeight="1" x14ac:dyDescent="0.2">
      <c r="A150" s="257" t="s">
        <v>106</v>
      </c>
      <c r="B150" s="263" t="s">
        <v>83</v>
      </c>
      <c r="C150" s="263"/>
      <c r="D150" s="66" t="s">
        <v>44</v>
      </c>
      <c r="E150" s="165">
        <v>0</v>
      </c>
      <c r="F150" s="165">
        <f>SUM(G150:K150)</f>
        <v>0</v>
      </c>
      <c r="G150" s="175">
        <v>0</v>
      </c>
      <c r="H150" s="165">
        <v>0</v>
      </c>
      <c r="I150" s="165">
        <v>0</v>
      </c>
      <c r="J150" s="165">
        <f t="shared" ref="J150:K150" si="78">I150*1.05</f>
        <v>0</v>
      </c>
      <c r="K150" s="165">
        <f t="shared" si="78"/>
        <v>0</v>
      </c>
      <c r="L150" s="270"/>
      <c r="M150" s="267"/>
      <c r="N150" s="267" t="s">
        <v>17</v>
      </c>
    </row>
    <row r="151" spans="1:14" ht="58.5" customHeight="1" x14ac:dyDescent="0.2">
      <c r="A151" s="261" t="s">
        <v>106</v>
      </c>
      <c r="B151" s="275" t="s">
        <v>83</v>
      </c>
      <c r="C151" s="275"/>
      <c r="D151" s="66" t="s">
        <v>45</v>
      </c>
      <c r="E151" s="165">
        <v>224</v>
      </c>
      <c r="F151" s="165">
        <f>SUM(G151:K151)</f>
        <v>1161.44</v>
      </c>
      <c r="G151" s="175">
        <v>224</v>
      </c>
      <c r="H151" s="165">
        <v>235.2</v>
      </c>
      <c r="I151" s="165">
        <v>234.08</v>
      </c>
      <c r="J151" s="165">
        <v>234.08</v>
      </c>
      <c r="K151" s="165">
        <v>234.08</v>
      </c>
      <c r="L151" s="271"/>
      <c r="M151" s="268"/>
      <c r="N151" s="267" t="s">
        <v>17</v>
      </c>
    </row>
    <row r="152" spans="1:14" ht="30" customHeight="1" x14ac:dyDescent="0.2">
      <c r="A152" s="38" t="s">
        <v>4</v>
      </c>
      <c r="B152" s="299" t="s">
        <v>362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1"/>
      <c r="N152" s="268" t="s">
        <v>17</v>
      </c>
    </row>
    <row r="153" spans="1:14" ht="22.5" customHeight="1" x14ac:dyDescent="0.2">
      <c r="A153" s="240" t="s">
        <v>375</v>
      </c>
      <c r="B153" s="266" t="s">
        <v>174</v>
      </c>
      <c r="C153" s="266" t="s">
        <v>133</v>
      </c>
      <c r="D153" s="54" t="s">
        <v>27</v>
      </c>
      <c r="E153" s="165">
        <f>SUM(E154:E157)</f>
        <v>95.793999999999997</v>
      </c>
      <c r="F153" s="165">
        <f>SUM(F154:F157)</f>
        <v>547.83199999999999</v>
      </c>
      <c r="G153" s="175">
        <f t="shared" ref="G153:K153" si="79">SUM(G154:G157)</f>
        <v>129.33199999999999</v>
      </c>
      <c r="H153" s="165">
        <f>SUM(H154:H157)</f>
        <v>105</v>
      </c>
      <c r="I153" s="165">
        <f t="shared" si="79"/>
        <v>104.5</v>
      </c>
      <c r="J153" s="165">
        <f t="shared" si="79"/>
        <v>104.5</v>
      </c>
      <c r="K153" s="165">
        <f t="shared" si="79"/>
        <v>104.5</v>
      </c>
      <c r="L153" s="269" t="s">
        <v>243</v>
      </c>
      <c r="M153" s="279" t="s">
        <v>178</v>
      </c>
    </row>
    <row r="154" spans="1:14" ht="30" customHeight="1" x14ac:dyDescent="0.2">
      <c r="A154" s="241" t="s">
        <v>80</v>
      </c>
      <c r="B154" s="267" t="s">
        <v>17</v>
      </c>
      <c r="C154" s="267"/>
      <c r="D154" s="14" t="s">
        <v>35</v>
      </c>
      <c r="E154" s="165">
        <v>0</v>
      </c>
      <c r="F154" s="165">
        <f>SUM(G154:K154)</f>
        <v>0</v>
      </c>
      <c r="G154" s="175">
        <v>0</v>
      </c>
      <c r="H154" s="165">
        <v>0</v>
      </c>
      <c r="I154" s="165">
        <v>0</v>
      </c>
      <c r="J154" s="165">
        <f t="shared" ref="J154:K154" si="80">I154*1.05</f>
        <v>0</v>
      </c>
      <c r="K154" s="165">
        <f t="shared" si="80"/>
        <v>0</v>
      </c>
      <c r="L154" s="270"/>
      <c r="M154" s="280"/>
    </row>
    <row r="155" spans="1:14" ht="30" customHeight="1" x14ac:dyDescent="0.2">
      <c r="A155" s="241" t="s">
        <v>80</v>
      </c>
      <c r="B155" s="267" t="s">
        <v>17</v>
      </c>
      <c r="C155" s="267"/>
      <c r="D155" s="14" t="s">
        <v>25</v>
      </c>
      <c r="E155" s="165">
        <v>0</v>
      </c>
      <c r="F155" s="165">
        <f>SUM(G155:K155)</f>
        <v>0</v>
      </c>
      <c r="G155" s="175">
        <v>0</v>
      </c>
      <c r="H155" s="165">
        <v>0</v>
      </c>
      <c r="I155" s="165">
        <v>0</v>
      </c>
      <c r="J155" s="165">
        <f t="shared" ref="J155:K155" si="81">I155*1.05</f>
        <v>0</v>
      </c>
      <c r="K155" s="165">
        <f t="shared" si="81"/>
        <v>0</v>
      </c>
      <c r="L155" s="270"/>
      <c r="M155" s="280"/>
    </row>
    <row r="156" spans="1:14" ht="30" customHeight="1" x14ac:dyDescent="0.2">
      <c r="A156" s="241" t="s">
        <v>80</v>
      </c>
      <c r="B156" s="267" t="s">
        <v>17</v>
      </c>
      <c r="C156" s="267"/>
      <c r="D156" s="14" t="s">
        <v>44</v>
      </c>
      <c r="E156" s="165">
        <v>0</v>
      </c>
      <c r="F156" s="165">
        <f>SUM(G156:K156)</f>
        <v>0</v>
      </c>
      <c r="G156" s="175">
        <v>0</v>
      </c>
      <c r="H156" s="165">
        <v>0</v>
      </c>
      <c r="I156" s="165">
        <v>0</v>
      </c>
      <c r="J156" s="165">
        <f t="shared" ref="J156:K156" si="82">I156*1.05</f>
        <v>0</v>
      </c>
      <c r="K156" s="165">
        <f t="shared" si="82"/>
        <v>0</v>
      </c>
      <c r="L156" s="270"/>
      <c r="M156" s="280"/>
    </row>
    <row r="157" spans="1:14" ht="30" customHeight="1" x14ac:dyDescent="0.2">
      <c r="A157" s="242" t="s">
        <v>80</v>
      </c>
      <c r="B157" s="268" t="s">
        <v>17</v>
      </c>
      <c r="C157" s="268"/>
      <c r="D157" s="14" t="s">
        <v>45</v>
      </c>
      <c r="E157" s="165">
        <v>95.793999999999997</v>
      </c>
      <c r="F157" s="165">
        <f>SUM(G157:K157)</f>
        <v>547.83199999999999</v>
      </c>
      <c r="G157" s="175">
        <v>129.33199999999999</v>
      </c>
      <c r="H157" s="165">
        <v>105</v>
      </c>
      <c r="I157" s="165">
        <v>104.5</v>
      </c>
      <c r="J157" s="165">
        <v>104.5</v>
      </c>
      <c r="K157" s="165">
        <v>104.5</v>
      </c>
      <c r="L157" s="271"/>
      <c r="M157" s="281"/>
    </row>
    <row r="158" spans="1:14" ht="31.5" customHeight="1" x14ac:dyDescent="0.2">
      <c r="A158" s="38" t="s">
        <v>7</v>
      </c>
      <c r="B158" s="299" t="s">
        <v>102</v>
      </c>
      <c r="C158" s="300"/>
      <c r="D158" s="300"/>
      <c r="E158" s="300"/>
      <c r="F158" s="300"/>
      <c r="G158" s="300"/>
      <c r="H158" s="300"/>
      <c r="I158" s="300"/>
      <c r="J158" s="300"/>
      <c r="K158" s="300"/>
      <c r="L158" s="300"/>
      <c r="M158" s="301"/>
    </row>
    <row r="159" spans="1:14" ht="22.5" customHeight="1" x14ac:dyDescent="0.2">
      <c r="A159" s="240" t="s">
        <v>8</v>
      </c>
      <c r="B159" s="266" t="s">
        <v>96</v>
      </c>
      <c r="C159" s="266" t="s">
        <v>133</v>
      </c>
      <c r="D159" s="54" t="s">
        <v>27</v>
      </c>
      <c r="E159" s="165">
        <f>SUM(E160:E163)</f>
        <v>300</v>
      </c>
      <c r="F159" s="165">
        <f>SUM(F160:F163)</f>
        <v>1317</v>
      </c>
      <c r="G159" s="175">
        <f>SUM(G160:G163)</f>
        <v>0</v>
      </c>
      <c r="H159" s="165">
        <f>SUM(H160:H163)</f>
        <v>331</v>
      </c>
      <c r="I159" s="165">
        <f>SUM(I160:I163)</f>
        <v>328</v>
      </c>
      <c r="J159" s="165">
        <f t="shared" ref="J159:K159" si="83">SUM(J160:J163)</f>
        <v>329</v>
      </c>
      <c r="K159" s="165">
        <f t="shared" si="83"/>
        <v>329</v>
      </c>
      <c r="L159" s="269" t="s">
        <v>243</v>
      </c>
      <c r="M159" s="266" t="s">
        <v>138</v>
      </c>
    </row>
    <row r="160" spans="1:14" ht="30" customHeight="1" x14ac:dyDescent="0.2">
      <c r="A160" s="241" t="s">
        <v>90</v>
      </c>
      <c r="B160" s="267" t="s">
        <v>22</v>
      </c>
      <c r="C160" s="267"/>
      <c r="D160" s="14" t="s">
        <v>35</v>
      </c>
      <c r="E160" s="165">
        <v>0</v>
      </c>
      <c r="F160" s="165">
        <f>SUM(G160:K160)</f>
        <v>0</v>
      </c>
      <c r="G160" s="175">
        <v>0</v>
      </c>
      <c r="H160" s="165">
        <v>0</v>
      </c>
      <c r="I160" s="165">
        <v>0</v>
      </c>
      <c r="J160" s="165">
        <f t="shared" ref="J160:K160" si="84">I160*1.05</f>
        <v>0</v>
      </c>
      <c r="K160" s="165">
        <f t="shared" si="84"/>
        <v>0</v>
      </c>
      <c r="L160" s="270"/>
      <c r="M160" s="267"/>
    </row>
    <row r="161" spans="1:13" ht="30" customHeight="1" x14ac:dyDescent="0.2">
      <c r="A161" s="241" t="s">
        <v>90</v>
      </c>
      <c r="B161" s="267" t="s">
        <v>22</v>
      </c>
      <c r="C161" s="267"/>
      <c r="D161" s="14" t="s">
        <v>25</v>
      </c>
      <c r="E161" s="165">
        <v>0</v>
      </c>
      <c r="F161" s="165">
        <f>SUM(G161:K161)</f>
        <v>0</v>
      </c>
      <c r="G161" s="175">
        <v>0</v>
      </c>
      <c r="H161" s="165">
        <v>0</v>
      </c>
      <c r="I161" s="165">
        <v>0</v>
      </c>
      <c r="J161" s="165">
        <f t="shared" ref="J161:K161" si="85">I161*1.05</f>
        <v>0</v>
      </c>
      <c r="K161" s="165">
        <f t="shared" si="85"/>
        <v>0</v>
      </c>
      <c r="L161" s="270"/>
      <c r="M161" s="267"/>
    </row>
    <row r="162" spans="1:13" ht="30" customHeight="1" x14ac:dyDescent="0.2">
      <c r="A162" s="241" t="s">
        <v>90</v>
      </c>
      <c r="B162" s="267" t="s">
        <v>22</v>
      </c>
      <c r="C162" s="267"/>
      <c r="D162" s="14" t="s">
        <v>44</v>
      </c>
      <c r="E162" s="165">
        <v>0</v>
      </c>
      <c r="F162" s="165">
        <f>SUM(G162:K162)</f>
        <v>0</v>
      </c>
      <c r="G162" s="175">
        <v>0</v>
      </c>
      <c r="H162" s="165">
        <v>0</v>
      </c>
      <c r="I162" s="165">
        <v>0</v>
      </c>
      <c r="J162" s="165">
        <f t="shared" ref="J162:K162" si="86">I162*1.05</f>
        <v>0</v>
      </c>
      <c r="K162" s="165">
        <f t="shared" si="86"/>
        <v>0</v>
      </c>
      <c r="L162" s="270"/>
      <c r="M162" s="267"/>
    </row>
    <row r="163" spans="1:13" ht="144.75" customHeight="1" x14ac:dyDescent="0.2">
      <c r="A163" s="242" t="s">
        <v>90</v>
      </c>
      <c r="B163" s="268" t="s">
        <v>22</v>
      </c>
      <c r="C163" s="268"/>
      <c r="D163" s="14" t="s">
        <v>45</v>
      </c>
      <c r="E163" s="165">
        <v>300</v>
      </c>
      <c r="F163" s="165">
        <f>SUM(G163:K163)</f>
        <v>1317</v>
      </c>
      <c r="G163" s="175">
        <v>0</v>
      </c>
      <c r="H163" s="165">
        <v>331</v>
      </c>
      <c r="I163" s="165">
        <v>328</v>
      </c>
      <c r="J163" s="165">
        <v>329</v>
      </c>
      <c r="K163" s="165">
        <v>329</v>
      </c>
      <c r="L163" s="271"/>
      <c r="M163" s="268"/>
    </row>
    <row r="164" spans="1:13" ht="32.25" customHeight="1" x14ac:dyDescent="0.2">
      <c r="A164" s="38" t="s">
        <v>76</v>
      </c>
      <c r="B164" s="299" t="s">
        <v>103</v>
      </c>
      <c r="C164" s="300"/>
      <c r="D164" s="300"/>
      <c r="E164" s="300"/>
      <c r="F164" s="302"/>
      <c r="G164" s="302"/>
      <c r="H164" s="302"/>
      <c r="I164" s="302"/>
      <c r="J164" s="302"/>
      <c r="K164" s="302"/>
      <c r="L164" s="300"/>
      <c r="M164" s="301"/>
    </row>
    <row r="165" spans="1:13" ht="22.5" customHeight="1" x14ac:dyDescent="0.2">
      <c r="A165" s="240" t="s">
        <v>77</v>
      </c>
      <c r="B165" s="266" t="s">
        <v>97</v>
      </c>
      <c r="C165" s="266" t="s">
        <v>133</v>
      </c>
      <c r="D165" s="54" t="s">
        <v>27</v>
      </c>
      <c r="E165" s="165">
        <f>SUM(E166:E169)</f>
        <v>9643.68</v>
      </c>
      <c r="F165" s="165">
        <f>SUM(F166:F169)</f>
        <v>24042.845000000001</v>
      </c>
      <c r="G165" s="175">
        <f t="shared" ref="G165:K165" si="87">SUM(G166:G169)</f>
        <v>4637</v>
      </c>
      <c r="H165" s="165">
        <f>SUM(H166:H169)</f>
        <v>4868.8500000000004</v>
      </c>
      <c r="I165" s="165">
        <f t="shared" si="87"/>
        <v>4845.665</v>
      </c>
      <c r="J165" s="165">
        <f t="shared" si="87"/>
        <v>4845.665</v>
      </c>
      <c r="K165" s="165">
        <f t="shared" si="87"/>
        <v>4845.665</v>
      </c>
      <c r="L165" s="269" t="s">
        <v>243</v>
      </c>
      <c r="M165" s="279" t="s">
        <v>122</v>
      </c>
    </row>
    <row r="166" spans="1:13" ht="30" customHeight="1" x14ac:dyDescent="0.2">
      <c r="A166" s="241" t="s">
        <v>81</v>
      </c>
      <c r="B166" s="267" t="s">
        <v>69</v>
      </c>
      <c r="C166" s="267"/>
      <c r="D166" s="14" t="s">
        <v>35</v>
      </c>
      <c r="E166" s="165">
        <v>0</v>
      </c>
      <c r="F166" s="165">
        <f>SUM(G166:K166)</f>
        <v>0</v>
      </c>
      <c r="G166" s="175">
        <v>0</v>
      </c>
      <c r="H166" s="165">
        <v>0</v>
      </c>
      <c r="I166" s="165">
        <v>0</v>
      </c>
      <c r="J166" s="165">
        <f t="shared" ref="J166:K166" si="88">I166*1.05</f>
        <v>0</v>
      </c>
      <c r="K166" s="165">
        <f t="shared" si="88"/>
        <v>0</v>
      </c>
      <c r="L166" s="270"/>
      <c r="M166" s="280"/>
    </row>
    <row r="167" spans="1:13" ht="30" customHeight="1" x14ac:dyDescent="0.2">
      <c r="A167" s="241" t="s">
        <v>81</v>
      </c>
      <c r="B167" s="267" t="s">
        <v>69</v>
      </c>
      <c r="C167" s="267"/>
      <c r="D167" s="14" t="s">
        <v>25</v>
      </c>
      <c r="E167" s="165">
        <v>0</v>
      </c>
      <c r="F167" s="165">
        <f>SUM(G167:K167)</f>
        <v>0</v>
      </c>
      <c r="G167" s="175">
        <v>0</v>
      </c>
      <c r="H167" s="165">
        <v>0</v>
      </c>
      <c r="I167" s="165">
        <v>0</v>
      </c>
      <c r="J167" s="165">
        <f t="shared" ref="J167:K167" si="89">I167*1.05</f>
        <v>0</v>
      </c>
      <c r="K167" s="165">
        <f t="shared" si="89"/>
        <v>0</v>
      </c>
      <c r="L167" s="270"/>
      <c r="M167" s="280"/>
    </row>
    <row r="168" spans="1:13" ht="30" customHeight="1" x14ac:dyDescent="0.2">
      <c r="A168" s="241" t="s">
        <v>81</v>
      </c>
      <c r="B168" s="267" t="s">
        <v>69</v>
      </c>
      <c r="C168" s="267"/>
      <c r="D168" s="14" t="s">
        <v>44</v>
      </c>
      <c r="E168" s="165">
        <v>0</v>
      </c>
      <c r="F168" s="165">
        <f>SUM(G168:K168)</f>
        <v>0</v>
      </c>
      <c r="G168" s="175">
        <v>0</v>
      </c>
      <c r="H168" s="165">
        <v>0</v>
      </c>
      <c r="I168" s="165">
        <v>0</v>
      </c>
      <c r="J168" s="165">
        <f t="shared" ref="J168:K168" si="90">I168*1.05</f>
        <v>0</v>
      </c>
      <c r="K168" s="165">
        <f t="shared" si="90"/>
        <v>0</v>
      </c>
      <c r="L168" s="270"/>
      <c r="M168" s="280"/>
    </row>
    <row r="169" spans="1:13" ht="30" customHeight="1" x14ac:dyDescent="0.2">
      <c r="A169" s="242" t="s">
        <v>81</v>
      </c>
      <c r="B169" s="268" t="s">
        <v>69</v>
      </c>
      <c r="C169" s="268"/>
      <c r="D169" s="14" t="s">
        <v>45</v>
      </c>
      <c r="E169" s="165">
        <v>9643.68</v>
      </c>
      <c r="F169" s="165">
        <f>SUM(G169:K169)</f>
        <v>24042.845000000001</v>
      </c>
      <c r="G169" s="175">
        <v>4637</v>
      </c>
      <c r="H169" s="165">
        <v>4868.8500000000004</v>
      </c>
      <c r="I169" s="165">
        <v>4845.665</v>
      </c>
      <c r="J169" s="165">
        <v>4845.665</v>
      </c>
      <c r="K169" s="165">
        <v>4845.665</v>
      </c>
      <c r="L169" s="271"/>
      <c r="M169" s="281"/>
    </row>
    <row r="170" spans="1:13" ht="30" customHeight="1" x14ac:dyDescent="0.2"/>
    <row r="171" spans="1:13" ht="30" customHeight="1" x14ac:dyDescent="0.2"/>
    <row r="172" spans="1:13" ht="30" customHeight="1" x14ac:dyDescent="0.2"/>
    <row r="173" spans="1:13" ht="30" customHeight="1" x14ac:dyDescent="0.2"/>
    <row r="174" spans="1:13" ht="30" customHeight="1" x14ac:dyDescent="0.2"/>
    <row r="175" spans="1:13" ht="30" customHeight="1" x14ac:dyDescent="0.2"/>
    <row r="176" spans="1:13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</sheetData>
  <sheetProtection formatCells="0" selectLockedCells="1" selectUnlockedCells="1"/>
  <autoFilter ref="A7:M169"/>
  <mergeCells count="174">
    <mergeCell ref="A49:A53"/>
    <mergeCell ref="B49:B53"/>
    <mergeCell ref="C49:C53"/>
    <mergeCell ref="L49:L53"/>
    <mergeCell ref="M49:M53"/>
    <mergeCell ref="A59:A63"/>
    <mergeCell ref="B59:B63"/>
    <mergeCell ref="C59:C63"/>
    <mergeCell ref="L59:L63"/>
    <mergeCell ref="M59:M63"/>
    <mergeCell ref="N44:N48"/>
    <mergeCell ref="M29:M33"/>
    <mergeCell ref="N29:N33"/>
    <mergeCell ref="A34:A38"/>
    <mergeCell ref="B34:B38"/>
    <mergeCell ref="C34:C38"/>
    <mergeCell ref="L34:L38"/>
    <mergeCell ref="M34:M38"/>
    <mergeCell ref="N34:N38"/>
    <mergeCell ref="A39:A43"/>
    <mergeCell ref="B39:B43"/>
    <mergeCell ref="C39:C43"/>
    <mergeCell ref="L39:L43"/>
    <mergeCell ref="M39:M43"/>
    <mergeCell ref="N39:N43"/>
    <mergeCell ref="A29:A33"/>
    <mergeCell ref="B29:B33"/>
    <mergeCell ref="C29:C33"/>
    <mergeCell ref="L29:L33"/>
    <mergeCell ref="N24:N28"/>
    <mergeCell ref="A19:A23"/>
    <mergeCell ref="B19:B23"/>
    <mergeCell ref="C19:C23"/>
    <mergeCell ref="L19:L23"/>
    <mergeCell ref="M19:M23"/>
    <mergeCell ref="N19:N23"/>
    <mergeCell ref="A24:A28"/>
    <mergeCell ref="B24:B28"/>
    <mergeCell ref="C24:C28"/>
    <mergeCell ref="L24:L28"/>
    <mergeCell ref="M24:M28"/>
    <mergeCell ref="L1:M1"/>
    <mergeCell ref="A2:L2"/>
    <mergeCell ref="A3:L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B158:M158"/>
    <mergeCell ref="C165:C169"/>
    <mergeCell ref="C159:C163"/>
    <mergeCell ref="A132:A136"/>
    <mergeCell ref="B132:B136"/>
    <mergeCell ref="L110:L114"/>
    <mergeCell ref="B18:M18"/>
    <mergeCell ref="B13:B17"/>
    <mergeCell ref="A13:A17"/>
    <mergeCell ref="C13:C17"/>
    <mergeCell ref="L13:L17"/>
    <mergeCell ref="M13:M17"/>
    <mergeCell ref="A44:A48"/>
    <mergeCell ref="B44:B48"/>
    <mergeCell ref="C44:C48"/>
    <mergeCell ref="L44:L48"/>
    <mergeCell ref="M44:M48"/>
    <mergeCell ref="C121:C125"/>
    <mergeCell ref="A110:A114"/>
    <mergeCell ref="B110:B114"/>
    <mergeCell ref="A121:A125"/>
    <mergeCell ref="L84:L88"/>
    <mergeCell ref="M84:M88"/>
    <mergeCell ref="A100:A104"/>
    <mergeCell ref="C153:C157"/>
    <mergeCell ref="L132:L136"/>
    <mergeCell ref="M132:M136"/>
    <mergeCell ref="B131:L131"/>
    <mergeCell ref="L147:L151"/>
    <mergeCell ref="M147:M151"/>
    <mergeCell ref="C147:C151"/>
    <mergeCell ref="C132:C136"/>
    <mergeCell ref="A165:A169"/>
    <mergeCell ref="B165:B169"/>
    <mergeCell ref="A147:A151"/>
    <mergeCell ref="B147:B151"/>
    <mergeCell ref="A153:A157"/>
    <mergeCell ref="B153:B157"/>
    <mergeCell ref="A159:A163"/>
    <mergeCell ref="B159:B163"/>
    <mergeCell ref="B164:M164"/>
    <mergeCell ref="L165:L169"/>
    <mergeCell ref="M165:M169"/>
    <mergeCell ref="L153:L157"/>
    <mergeCell ref="M153:M157"/>
    <mergeCell ref="B152:M152"/>
    <mergeCell ref="L159:L163"/>
    <mergeCell ref="M159:M163"/>
    <mergeCell ref="N148:N152"/>
    <mergeCell ref="C126:C130"/>
    <mergeCell ref="M110:M114"/>
    <mergeCell ref="L121:L125"/>
    <mergeCell ref="M121:M125"/>
    <mergeCell ref="B120:M120"/>
    <mergeCell ref="C100:C104"/>
    <mergeCell ref="C105:C109"/>
    <mergeCell ref="C110:C114"/>
    <mergeCell ref="B100:B104"/>
    <mergeCell ref="L100:L104"/>
    <mergeCell ref="M100:M104"/>
    <mergeCell ref="M105:M109"/>
    <mergeCell ref="L126:L130"/>
    <mergeCell ref="M126:M130"/>
    <mergeCell ref="B121:B125"/>
    <mergeCell ref="B126:B130"/>
    <mergeCell ref="B142:B146"/>
    <mergeCell ref="B79:B83"/>
    <mergeCell ref="A89:A93"/>
    <mergeCell ref="B89:B93"/>
    <mergeCell ref="A84:A88"/>
    <mergeCell ref="L79:L83"/>
    <mergeCell ref="B94:M94"/>
    <mergeCell ref="M79:M83"/>
    <mergeCell ref="L89:L93"/>
    <mergeCell ref="C79:C83"/>
    <mergeCell ref="C89:C93"/>
    <mergeCell ref="N69:N73"/>
    <mergeCell ref="A54:A58"/>
    <mergeCell ref="B54:B58"/>
    <mergeCell ref="C54:C58"/>
    <mergeCell ref="L54:L58"/>
    <mergeCell ref="M54:M58"/>
    <mergeCell ref="N54:N58"/>
    <mergeCell ref="B64:B68"/>
    <mergeCell ref="A64:A68"/>
    <mergeCell ref="C64:C68"/>
    <mergeCell ref="M64:M68"/>
    <mergeCell ref="L64:L68"/>
    <mergeCell ref="A142:A146"/>
    <mergeCell ref="C142:C146"/>
    <mergeCell ref="L142:L146"/>
    <mergeCell ref="M142:M146"/>
    <mergeCell ref="A137:A141"/>
    <mergeCell ref="B137:B141"/>
    <mergeCell ref="C137:C141"/>
    <mergeCell ref="M137:M141"/>
    <mergeCell ref="L137:L141"/>
    <mergeCell ref="A95:A99"/>
    <mergeCell ref="B95:B99"/>
    <mergeCell ref="L95:L99"/>
    <mergeCell ref="M95:M99"/>
    <mergeCell ref="A126:A130"/>
    <mergeCell ref="A69:A73"/>
    <mergeCell ref="B69:B73"/>
    <mergeCell ref="C69:C73"/>
    <mergeCell ref="L69:L73"/>
    <mergeCell ref="M69:M73"/>
    <mergeCell ref="A115:A119"/>
    <mergeCell ref="B115:B119"/>
    <mergeCell ref="C115:C119"/>
    <mergeCell ref="L115:L119"/>
    <mergeCell ref="M115:M119"/>
    <mergeCell ref="L105:L109"/>
    <mergeCell ref="M89:M93"/>
    <mergeCell ref="B74:M78"/>
    <mergeCell ref="B84:B88"/>
    <mergeCell ref="C84:C88"/>
    <mergeCell ref="C95:C99"/>
    <mergeCell ref="A105:A109"/>
    <mergeCell ref="B105:B109"/>
    <mergeCell ref="A79:A83"/>
  </mergeCells>
  <pageMargins left="0.31496062992125984" right="0.19685039370078741" top="0.6692913385826772" bottom="0.39370078740157483" header="0.51181102362204722" footer="0.35433070866141736"/>
  <pageSetup paperSize="9" scale="66" fitToHeight="0" orientation="landscape" r:id="rId1"/>
  <headerFooter alignWithMargins="0">
    <oddFooter>&amp;R&amp;P</oddFooter>
  </headerFooter>
  <rowBreaks count="7" manualBreakCount="7">
    <brk id="28" max="12" man="1"/>
    <brk id="48" max="12" man="1"/>
    <brk id="73" max="12" man="1"/>
    <brk id="99" max="12" man="1"/>
    <brk id="118" max="12" man="1"/>
    <brk id="136" max="12" man="1"/>
    <brk id="157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BreakPreview" topLeftCell="A57" zoomScaleSheetLayoutView="100" workbookViewId="0">
      <selection activeCell="H63" sqref="H63"/>
    </sheetView>
  </sheetViews>
  <sheetFormatPr defaultColWidth="17.140625" defaultRowHeight="15.75" x14ac:dyDescent="0.25"/>
  <cols>
    <col min="1" max="1" width="4.42578125" style="112" customWidth="1"/>
    <col min="2" max="2" width="36" style="112" customWidth="1"/>
    <col min="3" max="3" width="34" style="112" customWidth="1"/>
    <col min="4" max="4" width="10.140625" style="112" customWidth="1"/>
    <col min="5" max="6" width="11.140625" style="112" customWidth="1"/>
    <col min="7" max="7" width="8.28515625" style="112" customWidth="1"/>
    <col min="8" max="8" width="35.42578125" style="112" customWidth="1"/>
    <col min="9" max="16384" width="17.140625" style="112"/>
  </cols>
  <sheetData>
    <row r="1" spans="1:12" ht="64.5" customHeight="1" x14ac:dyDescent="0.25">
      <c r="D1" s="113"/>
      <c r="E1" s="114"/>
      <c r="F1" s="114"/>
      <c r="G1" s="317" t="s">
        <v>333</v>
      </c>
      <c r="H1" s="317"/>
      <c r="I1" s="114"/>
      <c r="J1" s="114"/>
    </row>
    <row r="2" spans="1:12" x14ac:dyDescent="0.25">
      <c r="D2" s="113"/>
      <c r="E2" s="114"/>
      <c r="F2" s="114"/>
      <c r="G2" s="114"/>
      <c r="H2" s="113"/>
      <c r="I2" s="114"/>
      <c r="J2" s="114"/>
    </row>
    <row r="3" spans="1:12" s="116" customFormat="1" ht="79.5" customHeight="1" x14ac:dyDescent="0.2">
      <c r="A3" s="327" t="s">
        <v>259</v>
      </c>
      <c r="B3" s="327"/>
      <c r="C3" s="327"/>
      <c r="D3" s="327"/>
      <c r="E3" s="327"/>
      <c r="F3" s="327"/>
      <c r="G3" s="327"/>
      <c r="H3" s="327"/>
      <c r="I3" s="115"/>
      <c r="J3" s="115"/>
      <c r="K3" s="115"/>
      <c r="L3" s="115"/>
    </row>
    <row r="5" spans="1:12" ht="49.5" customHeight="1" x14ac:dyDescent="0.25">
      <c r="A5" s="319" t="s">
        <v>182</v>
      </c>
      <c r="B5" s="319" t="s">
        <v>183</v>
      </c>
      <c r="C5" s="319" t="s">
        <v>184</v>
      </c>
      <c r="D5" s="321" t="s">
        <v>185</v>
      </c>
      <c r="E5" s="321"/>
      <c r="F5" s="321"/>
      <c r="G5" s="321"/>
      <c r="H5" s="322" t="s">
        <v>186</v>
      </c>
    </row>
    <row r="6" spans="1:12" ht="45.75" customHeight="1" x14ac:dyDescent="0.25">
      <c r="A6" s="320"/>
      <c r="B6" s="320"/>
      <c r="C6" s="320"/>
      <c r="D6" s="117" t="s">
        <v>187</v>
      </c>
      <c r="E6" s="117" t="s">
        <v>188</v>
      </c>
      <c r="F6" s="117" t="s">
        <v>189</v>
      </c>
      <c r="G6" s="117" t="s">
        <v>190</v>
      </c>
      <c r="H6" s="323"/>
    </row>
    <row r="7" spans="1:12" x14ac:dyDescent="0.25">
      <c r="A7" s="118">
        <v>1</v>
      </c>
      <c r="B7" s="118">
        <v>2</v>
      </c>
      <c r="C7" s="118">
        <v>3</v>
      </c>
      <c r="D7" s="118">
        <v>4</v>
      </c>
      <c r="E7" s="119">
        <v>5</v>
      </c>
      <c r="F7" s="119">
        <v>6</v>
      </c>
      <c r="G7" s="119">
        <v>7</v>
      </c>
      <c r="H7" s="119">
        <v>8</v>
      </c>
    </row>
    <row r="8" spans="1:12" ht="173.25" x14ac:dyDescent="0.25">
      <c r="A8" s="120">
        <v>1</v>
      </c>
      <c r="B8" s="120" t="s">
        <v>191</v>
      </c>
      <c r="C8" s="120" t="s">
        <v>288</v>
      </c>
      <c r="D8" s="153" t="s">
        <v>196</v>
      </c>
      <c r="E8" s="122" t="s">
        <v>196</v>
      </c>
      <c r="F8" s="122" t="s">
        <v>88</v>
      </c>
      <c r="G8" s="122" t="s">
        <v>88</v>
      </c>
      <c r="H8" s="120" t="s">
        <v>287</v>
      </c>
    </row>
    <row r="9" spans="1:12" ht="141.75" x14ac:dyDescent="0.25">
      <c r="A9" s="120">
        <v>2</v>
      </c>
      <c r="B9" s="120" t="s">
        <v>289</v>
      </c>
      <c r="C9" s="120" t="s">
        <v>288</v>
      </c>
      <c r="D9" s="153" t="s">
        <v>88</v>
      </c>
      <c r="E9" s="122" t="s">
        <v>196</v>
      </c>
      <c r="F9" s="122" t="s">
        <v>88</v>
      </c>
      <c r="G9" s="122" t="s">
        <v>88</v>
      </c>
      <c r="H9" s="120" t="s">
        <v>299</v>
      </c>
    </row>
    <row r="10" spans="1:12" ht="94.5" x14ac:dyDescent="0.25">
      <c r="A10" s="120">
        <v>3</v>
      </c>
      <c r="B10" s="120" t="s">
        <v>273</v>
      </c>
      <c r="C10" s="120" t="s">
        <v>258</v>
      </c>
      <c r="D10" s="153" t="s">
        <v>88</v>
      </c>
      <c r="E10" s="122" t="s">
        <v>88</v>
      </c>
      <c r="F10" s="122" t="s">
        <v>196</v>
      </c>
      <c r="G10" s="122" t="s">
        <v>196</v>
      </c>
      <c r="H10" s="120" t="s">
        <v>274</v>
      </c>
    </row>
    <row r="11" spans="1:12" ht="173.25" x14ac:dyDescent="0.25">
      <c r="A11" s="120">
        <v>4</v>
      </c>
      <c r="B11" s="120" t="s">
        <v>294</v>
      </c>
      <c r="C11" s="120" t="s">
        <v>288</v>
      </c>
      <c r="D11" s="153" t="s">
        <v>88</v>
      </c>
      <c r="E11" s="122" t="s">
        <v>196</v>
      </c>
      <c r="F11" s="122" t="s">
        <v>88</v>
      </c>
      <c r="G11" s="122" t="s">
        <v>88</v>
      </c>
      <c r="H11" s="120" t="s">
        <v>297</v>
      </c>
    </row>
    <row r="12" spans="1:12" ht="126" x14ac:dyDescent="0.25">
      <c r="A12" s="120">
        <v>5</v>
      </c>
      <c r="B12" s="120" t="s">
        <v>295</v>
      </c>
      <c r="C12" s="120" t="s">
        <v>288</v>
      </c>
      <c r="D12" s="153" t="s">
        <v>88</v>
      </c>
      <c r="E12" s="122" t="s">
        <v>196</v>
      </c>
      <c r="F12" s="122" t="s">
        <v>88</v>
      </c>
      <c r="G12" s="122" t="s">
        <v>88</v>
      </c>
      <c r="H12" s="120" t="s">
        <v>297</v>
      </c>
    </row>
    <row r="13" spans="1:12" ht="110.25" x14ac:dyDescent="0.25">
      <c r="A13" s="120">
        <v>6</v>
      </c>
      <c r="B13" s="120" t="s">
        <v>296</v>
      </c>
      <c r="C13" s="120" t="s">
        <v>311</v>
      </c>
      <c r="D13" s="152" t="s">
        <v>88</v>
      </c>
      <c r="E13" s="122" t="s">
        <v>88</v>
      </c>
      <c r="F13" s="122" t="s">
        <v>196</v>
      </c>
      <c r="G13" s="122" t="s">
        <v>196</v>
      </c>
      <c r="H13" s="120" t="s">
        <v>274</v>
      </c>
    </row>
    <row r="14" spans="1:12" ht="126" x14ac:dyDescent="0.25">
      <c r="A14" s="120">
        <v>7</v>
      </c>
      <c r="B14" s="120" t="s">
        <v>330</v>
      </c>
      <c r="C14" s="120" t="s">
        <v>346</v>
      </c>
      <c r="D14" s="162" t="s">
        <v>196</v>
      </c>
      <c r="E14" s="122" t="s">
        <v>88</v>
      </c>
      <c r="F14" s="122" t="s">
        <v>88</v>
      </c>
      <c r="G14" s="122" t="s">
        <v>88</v>
      </c>
      <c r="H14" s="120" t="s">
        <v>331</v>
      </c>
    </row>
    <row r="15" spans="1:12" ht="94.5" x14ac:dyDescent="0.25">
      <c r="A15" s="120">
        <v>8</v>
      </c>
      <c r="B15" s="120" t="s">
        <v>310</v>
      </c>
      <c r="C15" s="120" t="s">
        <v>311</v>
      </c>
      <c r="D15" s="161" t="s">
        <v>196</v>
      </c>
      <c r="E15" s="122" t="s">
        <v>196</v>
      </c>
      <c r="F15" s="122"/>
      <c r="G15" s="122"/>
      <c r="H15" s="120" t="s">
        <v>312</v>
      </c>
    </row>
    <row r="17" spans="1:12" ht="15" customHeight="1" x14ac:dyDescent="0.25">
      <c r="B17" s="123" t="s">
        <v>192</v>
      </c>
      <c r="H17" s="129" t="s">
        <v>270</v>
      </c>
      <c r="I17" s="114"/>
      <c r="J17" s="114"/>
    </row>
    <row r="18" spans="1:12" ht="12.75" customHeight="1" x14ac:dyDescent="0.25">
      <c r="I18" s="114"/>
      <c r="J18" s="114"/>
    </row>
    <row r="19" spans="1:12" s="116" customFormat="1" ht="63.75" customHeight="1" x14ac:dyDescent="0.25">
      <c r="A19" s="112"/>
      <c r="B19" s="112"/>
      <c r="C19" s="112"/>
      <c r="D19" s="113"/>
      <c r="E19" s="114"/>
      <c r="F19" s="114"/>
      <c r="G19" s="317" t="s">
        <v>332</v>
      </c>
      <c r="H19" s="317"/>
      <c r="I19" s="115"/>
      <c r="J19" s="115"/>
      <c r="K19" s="115"/>
      <c r="L19" s="115"/>
    </row>
    <row r="20" spans="1:12" ht="17.25" customHeight="1" x14ac:dyDescent="0.25">
      <c r="D20" s="113"/>
      <c r="E20" s="114"/>
      <c r="F20" s="114"/>
      <c r="G20" s="114"/>
      <c r="H20" s="113"/>
    </row>
    <row r="21" spans="1:12" ht="72.75" customHeight="1" x14ac:dyDescent="0.25">
      <c r="A21" s="318" t="s">
        <v>260</v>
      </c>
      <c r="B21" s="318"/>
      <c r="C21" s="318"/>
      <c r="D21" s="318"/>
      <c r="E21" s="318"/>
      <c r="F21" s="318"/>
      <c r="G21" s="318"/>
      <c r="H21" s="318"/>
    </row>
    <row r="22" spans="1:12" ht="40.5" customHeight="1" x14ac:dyDescent="0.25"/>
    <row r="23" spans="1:12" ht="22.5" customHeight="1" x14ac:dyDescent="0.25">
      <c r="A23" s="319" t="s">
        <v>182</v>
      </c>
      <c r="B23" s="319" t="s">
        <v>183</v>
      </c>
      <c r="C23" s="319" t="s">
        <v>184</v>
      </c>
      <c r="D23" s="321" t="s">
        <v>185</v>
      </c>
      <c r="E23" s="321"/>
      <c r="F23" s="321"/>
      <c r="G23" s="321"/>
      <c r="H23" s="322" t="s">
        <v>186</v>
      </c>
    </row>
    <row r="24" spans="1:12" s="125" customFormat="1" ht="58.5" customHeight="1" x14ac:dyDescent="0.2">
      <c r="A24" s="320"/>
      <c r="B24" s="320"/>
      <c r="C24" s="320"/>
      <c r="D24" s="124" t="s">
        <v>187</v>
      </c>
      <c r="E24" s="117" t="s">
        <v>188</v>
      </c>
      <c r="F24" s="117" t="s">
        <v>189</v>
      </c>
      <c r="G24" s="117" t="s">
        <v>190</v>
      </c>
      <c r="H24" s="323"/>
    </row>
    <row r="25" spans="1:12" x14ac:dyDescent="0.25">
      <c r="A25" s="118">
        <v>1</v>
      </c>
      <c r="B25" s="118">
        <v>2</v>
      </c>
      <c r="C25" s="118">
        <v>3</v>
      </c>
      <c r="D25" s="118">
        <v>4</v>
      </c>
      <c r="E25" s="119">
        <v>5</v>
      </c>
      <c r="F25" s="119">
        <v>6</v>
      </c>
      <c r="G25" s="119">
        <v>7</v>
      </c>
      <c r="H25" s="119">
        <v>8</v>
      </c>
    </row>
    <row r="26" spans="1:12" ht="110.25" x14ac:dyDescent="0.25">
      <c r="A26" s="120">
        <v>1</v>
      </c>
      <c r="B26" s="120" t="s">
        <v>194</v>
      </c>
      <c r="C26" s="120" t="s">
        <v>195</v>
      </c>
      <c r="D26" s="121" t="s">
        <v>88</v>
      </c>
      <c r="E26" s="122" t="s">
        <v>196</v>
      </c>
      <c r="F26" s="122" t="s">
        <v>196</v>
      </c>
      <c r="G26" s="122" t="s">
        <v>196</v>
      </c>
      <c r="H26" s="120" t="s">
        <v>20</v>
      </c>
    </row>
    <row r="28" spans="1:12" ht="19.5" customHeight="1" x14ac:dyDescent="0.25">
      <c r="B28" s="123" t="s">
        <v>192</v>
      </c>
      <c r="H28" s="129" t="s">
        <v>270</v>
      </c>
      <c r="I28" s="114"/>
      <c r="J28" s="114"/>
    </row>
    <row r="29" spans="1:12" ht="12" customHeight="1" x14ac:dyDescent="0.25">
      <c r="I29" s="114"/>
      <c r="J29" s="114"/>
    </row>
    <row r="30" spans="1:12" s="116" customFormat="1" ht="64.5" customHeight="1" x14ac:dyDescent="0.25">
      <c r="A30" s="112"/>
      <c r="B30" s="112"/>
      <c r="C30" s="112"/>
      <c r="D30" s="113"/>
      <c r="E30" s="114"/>
      <c r="F30" s="114"/>
      <c r="G30" s="317" t="s">
        <v>334</v>
      </c>
      <c r="H30" s="317"/>
      <c r="I30" s="115"/>
      <c r="J30" s="115"/>
      <c r="K30" s="115"/>
      <c r="L30" s="115"/>
    </row>
    <row r="31" spans="1:12" ht="9.75" customHeight="1" x14ac:dyDescent="0.25">
      <c r="D31" s="113"/>
      <c r="E31" s="114"/>
      <c r="F31" s="114"/>
      <c r="G31" s="114"/>
      <c r="H31" s="113"/>
    </row>
    <row r="32" spans="1:12" ht="65.25" customHeight="1" x14ac:dyDescent="0.25">
      <c r="A32" s="318" t="s">
        <v>261</v>
      </c>
      <c r="B32" s="318"/>
      <c r="C32" s="318"/>
      <c r="D32" s="318"/>
      <c r="E32" s="318"/>
      <c r="F32" s="318"/>
      <c r="G32" s="318"/>
      <c r="H32" s="318"/>
    </row>
    <row r="33" spans="1:12" ht="15.75" customHeight="1" x14ac:dyDescent="0.25"/>
    <row r="34" spans="1:12" x14ac:dyDescent="0.25">
      <c r="A34" s="319" t="s">
        <v>182</v>
      </c>
      <c r="B34" s="319" t="s">
        <v>183</v>
      </c>
      <c r="C34" s="319" t="s">
        <v>184</v>
      </c>
      <c r="D34" s="324" t="s">
        <v>185</v>
      </c>
      <c r="E34" s="325"/>
      <c r="F34" s="325"/>
      <c r="G34" s="326"/>
      <c r="H34" s="322" t="s">
        <v>186</v>
      </c>
    </row>
    <row r="35" spans="1:12" s="125" customFormat="1" ht="17.25" customHeight="1" x14ac:dyDescent="0.2">
      <c r="A35" s="320"/>
      <c r="B35" s="320"/>
      <c r="C35" s="320"/>
      <c r="D35" s="124" t="s">
        <v>187</v>
      </c>
      <c r="E35" s="117" t="s">
        <v>188</v>
      </c>
      <c r="F35" s="117" t="s">
        <v>189</v>
      </c>
      <c r="G35" s="117" t="s">
        <v>190</v>
      </c>
      <c r="H35" s="323"/>
    </row>
    <row r="36" spans="1:12" s="125" customFormat="1" ht="12.75" customHeight="1" x14ac:dyDescent="0.25">
      <c r="A36" s="118">
        <v>1</v>
      </c>
      <c r="B36" s="118">
        <v>2</v>
      </c>
      <c r="C36" s="118">
        <v>3</v>
      </c>
      <c r="D36" s="118">
        <v>4</v>
      </c>
      <c r="E36" s="119">
        <v>5</v>
      </c>
      <c r="F36" s="119">
        <v>6</v>
      </c>
      <c r="G36" s="119">
        <v>7</v>
      </c>
      <c r="H36" s="119">
        <v>8</v>
      </c>
    </row>
    <row r="37" spans="1:12" s="125" customFormat="1" ht="157.5" x14ac:dyDescent="0.2">
      <c r="A37" s="120">
        <v>1</v>
      </c>
      <c r="B37" s="120" t="s">
        <v>197</v>
      </c>
      <c r="C37" s="120" t="s">
        <v>198</v>
      </c>
      <c r="D37" s="121" t="s">
        <v>196</v>
      </c>
      <c r="E37" s="121" t="s">
        <v>196</v>
      </c>
      <c r="F37" s="121" t="s">
        <v>196</v>
      </c>
      <c r="G37" s="121" t="s">
        <v>196</v>
      </c>
      <c r="H37" s="120" t="s">
        <v>120</v>
      </c>
    </row>
    <row r="38" spans="1:12" s="125" customFormat="1" ht="270" customHeight="1" x14ac:dyDescent="0.2">
      <c r="A38" s="120">
        <v>2</v>
      </c>
      <c r="B38" s="120" t="s">
        <v>199</v>
      </c>
      <c r="C38" s="120" t="s">
        <v>198</v>
      </c>
      <c r="D38" s="121" t="s">
        <v>196</v>
      </c>
      <c r="E38" s="121" t="s">
        <v>196</v>
      </c>
      <c r="F38" s="121" t="s">
        <v>196</v>
      </c>
      <c r="G38" s="121" t="s">
        <v>196</v>
      </c>
      <c r="H38" s="120" t="s">
        <v>175</v>
      </c>
    </row>
    <row r="39" spans="1:12" ht="283.5" x14ac:dyDescent="0.25">
      <c r="A39" s="120">
        <v>3</v>
      </c>
      <c r="B39" s="120" t="s">
        <v>200</v>
      </c>
      <c r="C39" s="120" t="s">
        <v>198</v>
      </c>
      <c r="D39" s="121" t="s">
        <v>196</v>
      </c>
      <c r="E39" s="121" t="s">
        <v>196</v>
      </c>
      <c r="F39" s="121" t="s">
        <v>196</v>
      </c>
      <c r="G39" s="121" t="s">
        <v>196</v>
      </c>
      <c r="H39" s="120" t="s">
        <v>348</v>
      </c>
    </row>
    <row r="40" spans="1:12" ht="94.5" x14ac:dyDescent="0.25">
      <c r="A40" s="120">
        <v>4</v>
      </c>
      <c r="B40" s="120" t="s">
        <v>347</v>
      </c>
      <c r="C40" s="120" t="s">
        <v>201</v>
      </c>
      <c r="D40" s="121" t="s">
        <v>196</v>
      </c>
      <c r="E40" s="121" t="s">
        <v>88</v>
      </c>
      <c r="F40" s="121" t="s">
        <v>88</v>
      </c>
      <c r="G40" s="121" t="s">
        <v>88</v>
      </c>
      <c r="H40" s="120" t="s">
        <v>121</v>
      </c>
    </row>
    <row r="42" spans="1:12" ht="15" customHeight="1" x14ac:dyDescent="0.25">
      <c r="B42" s="123" t="s">
        <v>192</v>
      </c>
      <c r="H42" s="129" t="s">
        <v>270</v>
      </c>
      <c r="I42" s="114"/>
      <c r="J42" s="114"/>
    </row>
    <row r="43" spans="1:12" ht="9" customHeight="1" x14ac:dyDescent="0.25">
      <c r="I43" s="114"/>
      <c r="J43" s="114"/>
    </row>
    <row r="44" spans="1:12" s="116" customFormat="1" ht="64.5" customHeight="1" x14ac:dyDescent="0.25">
      <c r="A44" s="112"/>
      <c r="B44" s="112"/>
      <c r="C44" s="112"/>
      <c r="D44" s="113"/>
      <c r="E44" s="114"/>
      <c r="F44" s="114"/>
      <c r="G44" s="317" t="s">
        <v>335</v>
      </c>
      <c r="H44" s="317"/>
      <c r="I44" s="115"/>
      <c r="J44" s="115"/>
      <c r="K44" s="115"/>
      <c r="L44" s="115"/>
    </row>
    <row r="45" spans="1:12" ht="15.75" customHeight="1" x14ac:dyDescent="0.25">
      <c r="D45" s="113"/>
      <c r="E45" s="114"/>
      <c r="F45" s="114"/>
      <c r="G45" s="114"/>
      <c r="H45" s="113"/>
    </row>
    <row r="46" spans="1:12" ht="72" customHeight="1" x14ac:dyDescent="0.25">
      <c r="A46" s="318" t="s">
        <v>267</v>
      </c>
      <c r="B46" s="318"/>
      <c r="C46" s="318"/>
      <c r="D46" s="318"/>
      <c r="E46" s="318"/>
      <c r="F46" s="318"/>
      <c r="G46" s="318"/>
      <c r="H46" s="318"/>
    </row>
    <row r="47" spans="1:12" ht="45.75" customHeight="1" x14ac:dyDescent="0.25"/>
    <row r="48" spans="1:12" x14ac:dyDescent="0.25">
      <c r="A48" s="319" t="s">
        <v>182</v>
      </c>
      <c r="B48" s="319" t="s">
        <v>183</v>
      </c>
      <c r="C48" s="319" t="s">
        <v>184</v>
      </c>
      <c r="D48" s="321" t="s">
        <v>185</v>
      </c>
      <c r="E48" s="321"/>
      <c r="F48" s="321"/>
      <c r="G48" s="321"/>
      <c r="H48" s="322" t="s">
        <v>186</v>
      </c>
    </row>
    <row r="49" spans="1:12" s="125" customFormat="1" x14ac:dyDescent="0.2">
      <c r="A49" s="320"/>
      <c r="B49" s="320"/>
      <c r="C49" s="320"/>
      <c r="D49" s="124" t="s">
        <v>187</v>
      </c>
      <c r="E49" s="117" t="s">
        <v>188</v>
      </c>
      <c r="F49" s="117" t="s">
        <v>189</v>
      </c>
      <c r="G49" s="117" t="s">
        <v>190</v>
      </c>
      <c r="H49" s="323"/>
    </row>
    <row r="50" spans="1:12" s="125" customFormat="1" x14ac:dyDescent="0.25">
      <c r="A50" s="118">
        <v>1</v>
      </c>
      <c r="B50" s="118">
        <v>2</v>
      </c>
      <c r="C50" s="118">
        <v>3</v>
      </c>
      <c r="D50" s="118">
        <v>4</v>
      </c>
      <c r="E50" s="119">
        <v>5</v>
      </c>
      <c r="F50" s="119">
        <v>6</v>
      </c>
      <c r="G50" s="119">
        <v>7</v>
      </c>
      <c r="H50" s="119">
        <v>8</v>
      </c>
    </row>
    <row r="51" spans="1:12" s="125" customFormat="1" ht="204.75" x14ac:dyDescent="0.2">
      <c r="A51" s="120">
        <v>1</v>
      </c>
      <c r="B51" s="120" t="s">
        <v>202</v>
      </c>
      <c r="C51" s="120" t="s">
        <v>203</v>
      </c>
      <c r="D51" s="121" t="s">
        <v>196</v>
      </c>
      <c r="E51" s="122" t="s">
        <v>196</v>
      </c>
      <c r="F51" s="122" t="s">
        <v>196</v>
      </c>
      <c r="G51" s="122" t="s">
        <v>196</v>
      </c>
      <c r="H51" s="120" t="s">
        <v>176</v>
      </c>
    </row>
    <row r="52" spans="1:12" ht="141.75" x14ac:dyDescent="0.25">
      <c r="A52" s="120">
        <v>2</v>
      </c>
      <c r="B52" s="120" t="s">
        <v>300</v>
      </c>
      <c r="C52" s="120" t="s">
        <v>203</v>
      </c>
      <c r="D52" s="121" t="s">
        <v>196</v>
      </c>
      <c r="E52" s="122" t="s">
        <v>196</v>
      </c>
      <c r="F52" s="122" t="s">
        <v>196</v>
      </c>
      <c r="G52" s="122" t="s">
        <v>196</v>
      </c>
      <c r="H52" s="120" t="s">
        <v>21</v>
      </c>
    </row>
    <row r="53" spans="1:12" x14ac:dyDescent="0.25">
      <c r="A53" s="126"/>
      <c r="B53" s="126"/>
      <c r="C53" s="126"/>
      <c r="D53" s="127"/>
      <c r="E53" s="128"/>
      <c r="F53" s="128"/>
      <c r="G53" s="128"/>
      <c r="H53" s="126"/>
    </row>
    <row r="54" spans="1:12" x14ac:dyDescent="0.25">
      <c r="B54" s="123" t="s">
        <v>192</v>
      </c>
      <c r="H54" s="129" t="s">
        <v>270</v>
      </c>
    </row>
    <row r="55" spans="1:12" ht="9" customHeight="1" x14ac:dyDescent="0.25">
      <c r="I55" s="114"/>
      <c r="J55" s="114"/>
    </row>
    <row r="56" spans="1:12" s="116" customFormat="1" ht="68.25" customHeight="1" x14ac:dyDescent="0.25">
      <c r="A56" s="112"/>
      <c r="B56" s="112"/>
      <c r="C56" s="112"/>
      <c r="D56" s="113"/>
      <c r="E56" s="114"/>
      <c r="F56" s="114"/>
      <c r="G56" s="317" t="s">
        <v>336</v>
      </c>
      <c r="H56" s="317"/>
      <c r="I56" s="115"/>
      <c r="J56" s="115"/>
      <c r="K56" s="115"/>
      <c r="L56" s="115"/>
    </row>
    <row r="57" spans="1:12" ht="9.75" customHeight="1" x14ac:dyDescent="0.25">
      <c r="D57" s="113"/>
      <c r="E57" s="114"/>
      <c r="F57" s="114"/>
      <c r="G57" s="114"/>
      <c r="H57" s="113"/>
    </row>
    <row r="58" spans="1:12" ht="84" customHeight="1" x14ac:dyDescent="0.25">
      <c r="A58" s="318" t="s">
        <v>262</v>
      </c>
      <c r="B58" s="318"/>
      <c r="C58" s="318"/>
      <c r="D58" s="318"/>
      <c r="E58" s="318"/>
      <c r="F58" s="318"/>
      <c r="G58" s="318"/>
      <c r="H58" s="318"/>
    </row>
    <row r="59" spans="1:12" ht="45.75" customHeight="1" x14ac:dyDescent="0.25"/>
    <row r="60" spans="1:12" x14ac:dyDescent="0.25">
      <c r="A60" s="319" t="s">
        <v>182</v>
      </c>
      <c r="B60" s="319" t="s">
        <v>183</v>
      </c>
      <c r="C60" s="319" t="s">
        <v>184</v>
      </c>
      <c r="D60" s="321" t="s">
        <v>185</v>
      </c>
      <c r="E60" s="321"/>
      <c r="F60" s="321"/>
      <c r="G60" s="321"/>
      <c r="H60" s="322" t="s">
        <v>186</v>
      </c>
    </row>
    <row r="61" spans="1:12" x14ac:dyDescent="0.25">
      <c r="A61" s="320"/>
      <c r="B61" s="320"/>
      <c r="C61" s="320"/>
      <c r="D61" s="124" t="s">
        <v>187</v>
      </c>
      <c r="E61" s="117" t="s">
        <v>188</v>
      </c>
      <c r="F61" s="117" t="s">
        <v>189</v>
      </c>
      <c r="G61" s="117" t="s">
        <v>190</v>
      </c>
      <c r="H61" s="323"/>
    </row>
    <row r="62" spans="1:12" x14ac:dyDescent="0.25">
      <c r="A62" s="118">
        <v>1</v>
      </c>
      <c r="B62" s="118">
        <v>2</v>
      </c>
      <c r="C62" s="118">
        <v>3</v>
      </c>
      <c r="D62" s="118">
        <v>4</v>
      </c>
      <c r="E62" s="119">
        <v>5</v>
      </c>
      <c r="F62" s="119">
        <v>6</v>
      </c>
      <c r="G62" s="119">
        <v>7</v>
      </c>
      <c r="H62" s="119">
        <v>8</v>
      </c>
    </row>
    <row r="63" spans="1:12" ht="189" x14ac:dyDescent="0.25">
      <c r="A63" s="120">
        <v>1</v>
      </c>
      <c r="B63" s="120" t="s">
        <v>204</v>
      </c>
      <c r="C63" s="120" t="s">
        <v>198</v>
      </c>
      <c r="D63" s="121" t="s">
        <v>196</v>
      </c>
      <c r="E63" s="122" t="s">
        <v>196</v>
      </c>
      <c r="F63" s="122" t="s">
        <v>196</v>
      </c>
      <c r="G63" s="122" t="s">
        <v>196</v>
      </c>
      <c r="H63" s="120" t="s">
        <v>348</v>
      </c>
    </row>
    <row r="64" spans="1:12" ht="141.75" x14ac:dyDescent="0.25">
      <c r="A64" s="120">
        <v>2</v>
      </c>
      <c r="B64" s="120" t="s">
        <v>205</v>
      </c>
      <c r="C64" s="120" t="s">
        <v>206</v>
      </c>
      <c r="D64" s="121" t="s">
        <v>88</v>
      </c>
      <c r="E64" s="122" t="s">
        <v>196</v>
      </c>
      <c r="F64" s="122" t="s">
        <v>196</v>
      </c>
      <c r="G64" s="122" t="s">
        <v>88</v>
      </c>
      <c r="H64" s="120" t="s">
        <v>177</v>
      </c>
    </row>
    <row r="65" spans="1:12" ht="14.25" customHeight="1" x14ac:dyDescent="0.25"/>
    <row r="66" spans="1:12" ht="12.75" customHeight="1" x14ac:dyDescent="0.25">
      <c r="B66" s="123" t="s">
        <v>192</v>
      </c>
      <c r="H66" s="129" t="s">
        <v>270</v>
      </c>
      <c r="I66" s="114"/>
      <c r="J66" s="114"/>
    </row>
    <row r="67" spans="1:12" ht="16.5" customHeight="1" x14ac:dyDescent="0.25">
      <c r="I67" s="114"/>
      <c r="J67" s="114"/>
    </row>
    <row r="68" spans="1:12" s="116" customFormat="1" ht="68.25" customHeight="1" x14ac:dyDescent="0.25">
      <c r="A68" s="112"/>
      <c r="B68" s="112"/>
      <c r="C68" s="112"/>
      <c r="D68" s="113"/>
      <c r="E68" s="114"/>
      <c r="F68" s="114"/>
      <c r="G68" s="317" t="s">
        <v>337</v>
      </c>
      <c r="H68" s="317"/>
      <c r="I68" s="115"/>
      <c r="J68" s="115"/>
      <c r="K68" s="115"/>
      <c r="L68" s="115"/>
    </row>
    <row r="69" spans="1:12" ht="10.5" customHeight="1" x14ac:dyDescent="0.25">
      <c r="D69" s="113"/>
      <c r="E69" s="114"/>
      <c r="F69" s="114"/>
      <c r="G69" s="114"/>
      <c r="H69" s="113"/>
    </row>
    <row r="70" spans="1:12" ht="82.5" customHeight="1" x14ac:dyDescent="0.25">
      <c r="A70" s="318" t="s">
        <v>263</v>
      </c>
      <c r="B70" s="318"/>
      <c r="C70" s="318"/>
      <c r="D70" s="318"/>
      <c r="E70" s="318"/>
      <c r="F70" s="318"/>
      <c r="G70" s="318"/>
      <c r="H70" s="318"/>
    </row>
    <row r="71" spans="1:12" ht="45.75" customHeight="1" x14ac:dyDescent="0.25"/>
    <row r="72" spans="1:12" ht="41.25" customHeight="1" x14ac:dyDescent="0.25">
      <c r="A72" s="319" t="s">
        <v>182</v>
      </c>
      <c r="B72" s="319" t="s">
        <v>183</v>
      </c>
      <c r="C72" s="319" t="s">
        <v>184</v>
      </c>
      <c r="D72" s="321" t="s">
        <v>185</v>
      </c>
      <c r="E72" s="321"/>
      <c r="F72" s="321"/>
      <c r="G72" s="321"/>
      <c r="H72" s="322" t="s">
        <v>186</v>
      </c>
    </row>
    <row r="73" spans="1:12" s="125" customFormat="1" ht="41.25" customHeight="1" x14ac:dyDescent="0.2">
      <c r="A73" s="320"/>
      <c r="B73" s="320"/>
      <c r="C73" s="320"/>
      <c r="D73" s="124" t="s">
        <v>187</v>
      </c>
      <c r="E73" s="117" t="s">
        <v>188</v>
      </c>
      <c r="F73" s="117" t="s">
        <v>189</v>
      </c>
      <c r="G73" s="117" t="s">
        <v>190</v>
      </c>
      <c r="H73" s="323"/>
    </row>
    <row r="74" spans="1:12" s="125" customFormat="1" x14ac:dyDescent="0.25">
      <c r="A74" s="118">
        <v>1</v>
      </c>
      <c r="B74" s="118">
        <v>2</v>
      </c>
      <c r="C74" s="118">
        <v>3</v>
      </c>
      <c r="D74" s="118">
        <v>4</v>
      </c>
      <c r="E74" s="119">
        <v>5</v>
      </c>
      <c r="F74" s="119">
        <v>6</v>
      </c>
      <c r="G74" s="119">
        <v>7</v>
      </c>
      <c r="H74" s="119">
        <v>8</v>
      </c>
    </row>
    <row r="75" spans="1:12" ht="63" x14ac:dyDescent="0.25">
      <c r="A75" s="120">
        <v>1</v>
      </c>
      <c r="B75" s="120" t="s">
        <v>207</v>
      </c>
      <c r="C75" s="120" t="s">
        <v>208</v>
      </c>
      <c r="D75" s="121" t="s">
        <v>196</v>
      </c>
      <c r="E75" s="122" t="s">
        <v>88</v>
      </c>
      <c r="F75" s="122" t="s">
        <v>88</v>
      </c>
      <c r="G75" s="122" t="s">
        <v>88</v>
      </c>
      <c r="H75" s="315" t="s">
        <v>209</v>
      </c>
    </row>
    <row r="76" spans="1:12" ht="47.25" x14ac:dyDescent="0.25">
      <c r="A76" s="120">
        <v>2</v>
      </c>
      <c r="B76" s="120" t="s">
        <v>210</v>
      </c>
      <c r="C76" s="120" t="s">
        <v>203</v>
      </c>
      <c r="D76" s="121" t="s">
        <v>88</v>
      </c>
      <c r="E76" s="122" t="s">
        <v>196</v>
      </c>
      <c r="F76" s="122" t="s">
        <v>88</v>
      </c>
      <c r="G76" s="122" t="s">
        <v>88</v>
      </c>
      <c r="H76" s="316"/>
    </row>
    <row r="78" spans="1:12" ht="20.25" customHeight="1" x14ac:dyDescent="0.25">
      <c r="B78" s="123" t="s">
        <v>192</v>
      </c>
      <c r="H78" s="129" t="s">
        <v>270</v>
      </c>
      <c r="I78" s="114"/>
      <c r="J78" s="114"/>
    </row>
    <row r="79" spans="1:12" ht="9.75" customHeight="1" x14ac:dyDescent="0.25">
      <c r="I79" s="114"/>
      <c r="J79" s="114"/>
    </row>
    <row r="80" spans="1:12" s="116" customFormat="1" ht="69.75" customHeight="1" x14ac:dyDescent="0.25">
      <c r="A80" s="112"/>
      <c r="B80" s="112"/>
      <c r="C80" s="112"/>
      <c r="D80" s="113"/>
      <c r="E80" s="114"/>
      <c r="F80" s="114"/>
      <c r="G80" s="317" t="s">
        <v>338</v>
      </c>
      <c r="H80" s="317"/>
      <c r="I80" s="115"/>
      <c r="J80" s="115"/>
      <c r="K80" s="115"/>
      <c r="L80" s="115"/>
    </row>
    <row r="81" spans="1:12" ht="10.5" customHeight="1" x14ac:dyDescent="0.25">
      <c r="D81" s="113"/>
      <c r="E81" s="114"/>
      <c r="F81" s="114"/>
      <c r="G81" s="114"/>
      <c r="H81" s="113"/>
    </row>
    <row r="82" spans="1:12" ht="72" customHeight="1" x14ac:dyDescent="0.25">
      <c r="A82" s="318" t="s">
        <v>264</v>
      </c>
      <c r="B82" s="318"/>
      <c r="C82" s="318"/>
      <c r="D82" s="318"/>
      <c r="E82" s="318"/>
      <c r="F82" s="318"/>
      <c r="G82" s="318"/>
      <c r="H82" s="318"/>
    </row>
    <row r="83" spans="1:12" ht="45.75" customHeight="1" x14ac:dyDescent="0.25"/>
    <row r="84" spans="1:12" x14ac:dyDescent="0.25">
      <c r="A84" s="319" t="s">
        <v>182</v>
      </c>
      <c r="B84" s="319" t="s">
        <v>183</v>
      </c>
      <c r="C84" s="319" t="s">
        <v>184</v>
      </c>
      <c r="D84" s="321" t="s">
        <v>185</v>
      </c>
      <c r="E84" s="321"/>
      <c r="F84" s="321"/>
      <c r="G84" s="321"/>
      <c r="H84" s="322" t="s">
        <v>186</v>
      </c>
    </row>
    <row r="85" spans="1:12" s="125" customFormat="1" x14ac:dyDescent="0.2">
      <c r="A85" s="320"/>
      <c r="B85" s="320"/>
      <c r="C85" s="320"/>
      <c r="D85" s="124" t="s">
        <v>187</v>
      </c>
      <c r="E85" s="117" t="s">
        <v>188</v>
      </c>
      <c r="F85" s="117" t="s">
        <v>189</v>
      </c>
      <c r="G85" s="117" t="s">
        <v>190</v>
      </c>
      <c r="H85" s="323"/>
    </row>
    <row r="86" spans="1:12" x14ac:dyDescent="0.25">
      <c r="A86" s="118">
        <v>1</v>
      </c>
      <c r="B86" s="118">
        <v>2</v>
      </c>
      <c r="C86" s="118">
        <v>3</v>
      </c>
      <c r="D86" s="118">
        <v>4</v>
      </c>
      <c r="E86" s="119">
        <v>5</v>
      </c>
      <c r="F86" s="119">
        <v>6</v>
      </c>
      <c r="G86" s="119">
        <v>7</v>
      </c>
      <c r="H86" s="119">
        <v>8</v>
      </c>
    </row>
    <row r="87" spans="1:12" ht="220.5" x14ac:dyDescent="0.25">
      <c r="A87" s="120">
        <v>1</v>
      </c>
      <c r="B87" s="120" t="s">
        <v>211</v>
      </c>
      <c r="C87" s="120" t="s">
        <v>212</v>
      </c>
      <c r="D87" s="121" t="s">
        <v>88</v>
      </c>
      <c r="E87" s="122" t="s">
        <v>196</v>
      </c>
      <c r="F87" s="122" t="s">
        <v>196</v>
      </c>
      <c r="G87" s="122" t="s">
        <v>88</v>
      </c>
      <c r="H87" s="120" t="s">
        <v>213</v>
      </c>
    </row>
    <row r="89" spans="1:12" ht="64.5" hidden="1" customHeight="1" x14ac:dyDescent="0.25">
      <c r="B89" s="123" t="s">
        <v>192</v>
      </c>
      <c r="H89" s="129" t="s">
        <v>270</v>
      </c>
      <c r="I89" s="114"/>
      <c r="J89" s="114"/>
    </row>
    <row r="90" spans="1:12" hidden="1" x14ac:dyDescent="0.25">
      <c r="I90" s="114"/>
      <c r="J90" s="114"/>
    </row>
    <row r="91" spans="1:12" s="116" customFormat="1" ht="101.25" hidden="1" customHeight="1" x14ac:dyDescent="0.25">
      <c r="A91" s="112"/>
      <c r="B91" s="112"/>
      <c r="C91" s="112"/>
      <c r="D91" s="113"/>
      <c r="E91" s="114"/>
      <c r="F91" s="114"/>
      <c r="G91" s="317" t="s">
        <v>339</v>
      </c>
      <c r="H91" s="317"/>
      <c r="I91" s="115"/>
      <c r="J91" s="115"/>
      <c r="K91" s="115"/>
      <c r="L91" s="115"/>
    </row>
    <row r="92" spans="1:12" hidden="1" x14ac:dyDescent="0.25">
      <c r="D92" s="113"/>
      <c r="E92" s="114"/>
      <c r="F92" s="114"/>
      <c r="G92" s="114"/>
      <c r="H92" s="113"/>
    </row>
    <row r="93" spans="1:12" ht="49.5" hidden="1" customHeight="1" x14ac:dyDescent="0.25">
      <c r="A93" s="318" t="s">
        <v>265</v>
      </c>
      <c r="B93" s="318"/>
      <c r="C93" s="318"/>
      <c r="D93" s="318"/>
      <c r="E93" s="318"/>
      <c r="F93" s="318"/>
      <c r="G93" s="318"/>
      <c r="H93" s="318"/>
    </row>
    <row r="94" spans="1:12" ht="45.75" hidden="1" customHeight="1" x14ac:dyDescent="0.25"/>
    <row r="95" spans="1:12" hidden="1" x14ac:dyDescent="0.25">
      <c r="A95" s="319" t="s">
        <v>182</v>
      </c>
      <c r="B95" s="319" t="s">
        <v>183</v>
      </c>
      <c r="C95" s="319" t="s">
        <v>184</v>
      </c>
      <c r="D95" s="321" t="s">
        <v>185</v>
      </c>
      <c r="E95" s="321"/>
      <c r="F95" s="321"/>
      <c r="G95" s="321"/>
      <c r="H95" s="322" t="s">
        <v>186</v>
      </c>
    </row>
    <row r="96" spans="1:12" s="125" customFormat="1" hidden="1" x14ac:dyDescent="0.2">
      <c r="A96" s="320"/>
      <c r="B96" s="320"/>
      <c r="C96" s="320"/>
      <c r="D96" s="124" t="s">
        <v>187</v>
      </c>
      <c r="E96" s="117" t="s">
        <v>188</v>
      </c>
      <c r="F96" s="117" t="s">
        <v>189</v>
      </c>
      <c r="G96" s="117" t="s">
        <v>190</v>
      </c>
      <c r="H96" s="323"/>
    </row>
    <row r="97" spans="1:12" s="125" customFormat="1" hidden="1" x14ac:dyDescent="0.25">
      <c r="A97" s="118">
        <v>1</v>
      </c>
      <c r="B97" s="118">
        <v>2</v>
      </c>
      <c r="C97" s="118">
        <v>3</v>
      </c>
      <c r="D97" s="118">
        <v>4</v>
      </c>
      <c r="E97" s="119">
        <v>5</v>
      </c>
      <c r="F97" s="119">
        <v>6</v>
      </c>
      <c r="G97" s="119">
        <v>7</v>
      </c>
      <c r="H97" s="119">
        <v>8</v>
      </c>
    </row>
    <row r="98" spans="1:12" ht="78.75" hidden="1" x14ac:dyDescent="0.25">
      <c r="A98" s="120">
        <v>1</v>
      </c>
      <c r="B98" s="120" t="s">
        <v>301</v>
      </c>
      <c r="C98" s="120" t="s">
        <v>214</v>
      </c>
      <c r="D98" s="121" t="s">
        <v>196</v>
      </c>
      <c r="E98" s="122" t="s">
        <v>88</v>
      </c>
      <c r="F98" s="122" t="s">
        <v>88</v>
      </c>
      <c r="G98" s="122" t="s">
        <v>88</v>
      </c>
      <c r="H98" s="315" t="s">
        <v>302</v>
      </c>
    </row>
    <row r="99" spans="1:12" ht="47.25" hidden="1" x14ac:dyDescent="0.25">
      <c r="A99" s="120">
        <v>2</v>
      </c>
      <c r="B99" s="120" t="s">
        <v>215</v>
      </c>
      <c r="C99" s="120" t="s">
        <v>216</v>
      </c>
      <c r="D99" s="121" t="s">
        <v>88</v>
      </c>
      <c r="E99" s="122" t="s">
        <v>196</v>
      </c>
      <c r="F99" s="122" t="s">
        <v>88</v>
      </c>
      <c r="G99" s="122" t="s">
        <v>88</v>
      </c>
      <c r="H99" s="316"/>
    </row>
    <row r="100" spans="1:12" hidden="1" x14ac:dyDescent="0.25"/>
    <row r="101" spans="1:12" ht="17.25" customHeight="1" x14ac:dyDescent="0.25">
      <c r="B101" s="123" t="s">
        <v>192</v>
      </c>
      <c r="H101" s="129" t="s">
        <v>193</v>
      </c>
      <c r="I101" s="114"/>
      <c r="J101" s="114"/>
    </row>
    <row r="102" spans="1:12" ht="8.25" customHeight="1" x14ac:dyDescent="0.25">
      <c r="I102" s="114"/>
      <c r="J102" s="114"/>
    </row>
    <row r="103" spans="1:12" s="116" customFormat="1" ht="69.75" customHeight="1" x14ac:dyDescent="0.25">
      <c r="A103" s="112"/>
      <c r="B103" s="112"/>
      <c r="C103" s="112"/>
      <c r="D103" s="113"/>
      <c r="E103" s="114"/>
      <c r="F103" s="114"/>
      <c r="G103" s="317" t="s">
        <v>340</v>
      </c>
      <c r="H103" s="317"/>
      <c r="I103" s="115"/>
      <c r="J103" s="115"/>
      <c r="K103" s="115"/>
      <c r="L103" s="115"/>
    </row>
    <row r="104" spans="1:12" ht="12" customHeight="1" x14ac:dyDescent="0.25">
      <c r="D104" s="113"/>
      <c r="E104" s="114"/>
      <c r="F104" s="114"/>
      <c r="G104" s="114"/>
      <c r="H104" s="113"/>
    </row>
    <row r="105" spans="1:12" ht="80.25" customHeight="1" x14ac:dyDescent="0.25">
      <c r="A105" s="318" t="s">
        <v>266</v>
      </c>
      <c r="B105" s="318"/>
      <c r="C105" s="318"/>
      <c r="D105" s="318"/>
      <c r="E105" s="318"/>
      <c r="F105" s="318"/>
      <c r="G105" s="318"/>
      <c r="H105" s="318"/>
    </row>
    <row r="106" spans="1:12" ht="45.75" customHeight="1" x14ac:dyDescent="0.25"/>
    <row r="107" spans="1:12" ht="32.25" customHeight="1" x14ac:dyDescent="0.25">
      <c r="A107" s="319" t="s">
        <v>182</v>
      </c>
      <c r="B107" s="319" t="s">
        <v>183</v>
      </c>
      <c r="C107" s="319" t="s">
        <v>184</v>
      </c>
      <c r="D107" s="321" t="s">
        <v>185</v>
      </c>
      <c r="E107" s="321"/>
      <c r="F107" s="321"/>
      <c r="G107" s="321"/>
      <c r="H107" s="322" t="s">
        <v>186</v>
      </c>
    </row>
    <row r="108" spans="1:12" s="125" customFormat="1" ht="90" customHeight="1" x14ac:dyDescent="0.2">
      <c r="A108" s="320"/>
      <c r="B108" s="320"/>
      <c r="C108" s="320"/>
      <c r="D108" s="124" t="s">
        <v>187</v>
      </c>
      <c r="E108" s="117" t="s">
        <v>188</v>
      </c>
      <c r="F108" s="117" t="s">
        <v>189</v>
      </c>
      <c r="G108" s="117" t="s">
        <v>190</v>
      </c>
      <c r="H108" s="323"/>
    </row>
    <row r="109" spans="1:12" x14ac:dyDescent="0.25">
      <c r="A109" s="118">
        <v>1</v>
      </c>
      <c r="B109" s="118">
        <v>2</v>
      </c>
      <c r="C109" s="118">
        <v>3</v>
      </c>
      <c r="D109" s="118">
        <v>4</v>
      </c>
      <c r="E109" s="119">
        <v>5</v>
      </c>
      <c r="F109" s="119">
        <v>6</v>
      </c>
      <c r="G109" s="119">
        <v>7</v>
      </c>
      <c r="H109" s="119">
        <v>8</v>
      </c>
    </row>
    <row r="110" spans="1:12" ht="47.25" x14ac:dyDescent="0.25">
      <c r="A110" s="120">
        <v>1</v>
      </c>
      <c r="B110" s="120" t="s">
        <v>217</v>
      </c>
      <c r="C110" s="120" t="s">
        <v>216</v>
      </c>
      <c r="D110" s="121" t="s">
        <v>88</v>
      </c>
      <c r="E110" s="122" t="s">
        <v>196</v>
      </c>
      <c r="F110" s="122" t="s">
        <v>196</v>
      </c>
      <c r="G110" s="122" t="s">
        <v>88</v>
      </c>
      <c r="H110" s="120" t="s">
        <v>122</v>
      </c>
    </row>
    <row r="112" spans="1:12" x14ac:dyDescent="0.25">
      <c r="B112" s="123" t="s">
        <v>192</v>
      </c>
      <c r="H112" s="129" t="s">
        <v>270</v>
      </c>
    </row>
  </sheetData>
  <mergeCells count="65">
    <mergeCell ref="G1:H1"/>
    <mergeCell ref="A3:H3"/>
    <mergeCell ref="A5:A6"/>
    <mergeCell ref="B5:B6"/>
    <mergeCell ref="C5:C6"/>
    <mergeCell ref="D5:G5"/>
    <mergeCell ref="H5:H6"/>
    <mergeCell ref="G19:H19"/>
    <mergeCell ref="A21:H21"/>
    <mergeCell ref="A23:A24"/>
    <mergeCell ref="B23:B24"/>
    <mergeCell ref="C23:C24"/>
    <mergeCell ref="D23:G23"/>
    <mergeCell ref="H23:H24"/>
    <mergeCell ref="G30:H30"/>
    <mergeCell ref="A32:H32"/>
    <mergeCell ref="A34:A35"/>
    <mergeCell ref="B34:B35"/>
    <mergeCell ref="C34:C35"/>
    <mergeCell ref="D34:G34"/>
    <mergeCell ref="H34:H35"/>
    <mergeCell ref="G44:H44"/>
    <mergeCell ref="A46:H46"/>
    <mergeCell ref="A48:A49"/>
    <mergeCell ref="B48:B49"/>
    <mergeCell ref="C48:C49"/>
    <mergeCell ref="D48:G48"/>
    <mergeCell ref="H48:H49"/>
    <mergeCell ref="G56:H56"/>
    <mergeCell ref="A58:H58"/>
    <mergeCell ref="A60:A61"/>
    <mergeCell ref="B60:B61"/>
    <mergeCell ref="C60:C61"/>
    <mergeCell ref="D60:G60"/>
    <mergeCell ref="H60:H61"/>
    <mergeCell ref="G68:H68"/>
    <mergeCell ref="A70:H70"/>
    <mergeCell ref="A72:A73"/>
    <mergeCell ref="B72:B73"/>
    <mergeCell ref="C72:C73"/>
    <mergeCell ref="D72:G72"/>
    <mergeCell ref="H72:H73"/>
    <mergeCell ref="H75:H76"/>
    <mergeCell ref="G80:H80"/>
    <mergeCell ref="A82:H82"/>
    <mergeCell ref="A84:A85"/>
    <mergeCell ref="B84:B85"/>
    <mergeCell ref="C84:C85"/>
    <mergeCell ref="D84:G84"/>
    <mergeCell ref="H84:H85"/>
    <mergeCell ref="G91:H91"/>
    <mergeCell ref="A93:H93"/>
    <mergeCell ref="A95:A96"/>
    <mergeCell ref="B95:B96"/>
    <mergeCell ref="C95:C96"/>
    <mergeCell ref="D95:G95"/>
    <mergeCell ref="H95:H96"/>
    <mergeCell ref="H98:H99"/>
    <mergeCell ref="G103:H103"/>
    <mergeCell ref="A105:H105"/>
    <mergeCell ref="A107:A108"/>
    <mergeCell ref="B107:B108"/>
    <mergeCell ref="C107:C108"/>
    <mergeCell ref="D107:G107"/>
    <mergeCell ref="H107:H108"/>
  </mergeCells>
  <pageMargins left="0.6692913385826772" right="0.35433070866141736" top="0.70866141732283472" bottom="0.43307086614173229" header="0.51181102362204722" footer="0.31496062992125984"/>
  <pageSetup paperSize="9" scale="92" fitToWidth="0" fitToHeight="0" orientation="landscape" r:id="rId1"/>
  <headerFooter alignWithMargins="0"/>
  <rowBreaks count="9" manualBreakCount="9">
    <brk id="8" max="7" man="1"/>
    <brk id="12" max="7" man="1"/>
    <brk id="17" max="16383" man="1"/>
    <brk id="28" max="16383" man="1"/>
    <brk id="42" max="16383" man="1"/>
    <brk id="54" max="16383" man="1"/>
    <brk id="66" max="16383" man="1"/>
    <brk id="78" max="16383" man="1"/>
    <brk id="1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8"/>
  <sheetViews>
    <sheetView view="pageBreakPreview" topLeftCell="A51" zoomScaleSheetLayoutView="100" workbookViewId="0">
      <selection activeCell="CR63" sqref="CR63"/>
    </sheetView>
  </sheetViews>
  <sheetFormatPr defaultColWidth="2.28515625" defaultRowHeight="15" x14ac:dyDescent="0.25"/>
  <cols>
    <col min="1" max="1" width="2.28515625" style="166"/>
    <col min="2" max="2" width="4" style="166" customWidth="1"/>
    <col min="3" max="9" width="2.28515625" style="155"/>
    <col min="10" max="10" width="6.140625" style="155" customWidth="1"/>
    <col min="11" max="16" width="2.28515625" style="155"/>
    <col min="17" max="23" width="1.85546875" style="155" customWidth="1"/>
    <col min="24" max="24" width="2" style="155" customWidth="1"/>
    <col min="25" max="38" width="2.28515625" style="155"/>
    <col min="39" max="45" width="4.42578125" style="155" customWidth="1"/>
    <col min="46" max="46" width="3.42578125" style="155" customWidth="1"/>
    <col min="47" max="49" width="2.28515625" style="155"/>
    <col min="50" max="50" width="5.140625" style="155" customWidth="1"/>
    <col min="51" max="53" width="2.28515625" style="166"/>
    <col min="54" max="54" width="5.28515625" style="166" customWidth="1"/>
    <col min="55" max="56" width="2.28515625" style="155"/>
    <col min="57" max="57" width="5.7109375" style="155" customWidth="1"/>
    <col min="58" max="60" width="2.28515625" style="155"/>
    <col min="61" max="61" width="2.85546875" style="155" customWidth="1"/>
    <col min="62" max="66" width="2.28515625" style="155"/>
    <col min="67" max="67" width="2.28515625" style="155" customWidth="1"/>
    <col min="68" max="68" width="2.28515625" style="155"/>
    <col min="69" max="69" width="0.7109375" style="155" customWidth="1"/>
    <col min="70" max="16384" width="2.28515625" style="155"/>
  </cols>
  <sheetData>
    <row r="1" spans="1:69" hidden="1" x14ac:dyDescent="0.25">
      <c r="A1" s="401" t="s">
        <v>218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</row>
    <row r="2" spans="1:69" ht="32.25" hidden="1" customHeight="1" x14ac:dyDescent="0.25">
      <c r="A2" s="171"/>
      <c r="B2" s="171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402" t="s">
        <v>219</v>
      </c>
      <c r="AU2" s="402"/>
      <c r="AV2" s="402"/>
      <c r="AW2" s="402"/>
      <c r="AX2" s="402"/>
      <c r="AY2" s="402"/>
      <c r="AZ2" s="402"/>
      <c r="BA2" s="402"/>
      <c r="BB2" s="402"/>
      <c r="BC2" s="402"/>
      <c r="BD2" s="402"/>
      <c r="BE2" s="402"/>
      <c r="BF2" s="402"/>
      <c r="BG2" s="402"/>
      <c r="BH2" s="402"/>
      <c r="BI2" s="402"/>
      <c r="BJ2" s="402"/>
      <c r="BK2" s="402"/>
      <c r="BL2" s="402"/>
      <c r="BM2" s="402"/>
      <c r="BN2" s="402"/>
      <c r="BO2" s="402"/>
      <c r="BP2" s="402"/>
      <c r="BQ2" s="402"/>
    </row>
    <row r="3" spans="1:69" hidden="1" x14ac:dyDescent="0.25"/>
    <row r="4" spans="1:69" hidden="1" x14ac:dyDescent="0.25">
      <c r="A4" s="403" t="s">
        <v>220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3"/>
      <c r="AV4" s="403"/>
      <c r="AW4" s="403"/>
      <c r="AX4" s="403"/>
      <c r="AY4" s="403"/>
      <c r="AZ4" s="403"/>
      <c r="BA4" s="403"/>
      <c r="BB4" s="403"/>
      <c r="BC4" s="403"/>
      <c r="BD4" s="403"/>
      <c r="BE4" s="403"/>
      <c r="BF4" s="403"/>
      <c r="BG4" s="403"/>
      <c r="BH4" s="403"/>
      <c r="BI4" s="403"/>
      <c r="BJ4" s="403"/>
      <c r="BK4" s="403"/>
      <c r="BL4" s="403"/>
      <c r="BM4" s="403"/>
      <c r="BN4" s="403"/>
      <c r="BO4" s="403"/>
      <c r="BP4" s="403"/>
      <c r="BQ4" s="403"/>
    </row>
    <row r="5" spans="1:69" s="130" customFormat="1" ht="47.25" customHeight="1" x14ac:dyDescent="0.25">
      <c r="A5" s="167"/>
      <c r="B5" s="167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67"/>
      <c r="AZ5" s="167"/>
      <c r="BA5" s="167"/>
      <c r="BB5" s="317" t="s">
        <v>268</v>
      </c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154"/>
    </row>
    <row r="6" spans="1:69" s="130" customFormat="1" ht="31.5" customHeight="1" x14ac:dyDescent="0.25">
      <c r="A6" s="168"/>
      <c r="B6" s="168"/>
      <c r="AY6" s="168"/>
      <c r="AZ6" s="168"/>
      <c r="BA6" s="168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</row>
    <row r="7" spans="1:69" s="131" customFormat="1" ht="19.5" customHeight="1" x14ac:dyDescent="0.2">
      <c r="A7" s="412" t="s">
        <v>221</v>
      </c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  <c r="BC7" s="413"/>
      <c r="BD7" s="413"/>
      <c r="BE7" s="413"/>
      <c r="BF7" s="413"/>
      <c r="BG7" s="413"/>
      <c r="BH7" s="413"/>
      <c r="BI7" s="413"/>
      <c r="BJ7" s="413"/>
      <c r="BK7" s="413"/>
      <c r="BL7" s="413"/>
      <c r="BM7" s="413"/>
      <c r="BN7" s="413"/>
      <c r="BO7" s="413"/>
      <c r="BP7" s="413"/>
      <c r="BQ7" s="413"/>
    </row>
    <row r="8" spans="1:69" s="130" customFormat="1" ht="48" customHeight="1" x14ac:dyDescent="0.25">
      <c r="A8" s="414" t="s">
        <v>269</v>
      </c>
      <c r="B8" s="414" t="s">
        <v>222</v>
      </c>
      <c r="C8" s="414"/>
      <c r="D8" s="414" t="s">
        <v>223</v>
      </c>
      <c r="E8" s="414"/>
      <c r="F8" s="414"/>
      <c r="G8" s="414" t="s">
        <v>224</v>
      </c>
      <c r="H8" s="414" t="s">
        <v>225</v>
      </c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4"/>
      <c r="AP8" s="414"/>
      <c r="AQ8" s="414"/>
      <c r="AR8" s="414"/>
      <c r="AS8" s="414"/>
      <c r="AT8" s="414"/>
      <c r="AU8" s="414"/>
      <c r="AV8" s="414"/>
      <c r="AW8" s="414"/>
      <c r="AX8" s="414"/>
      <c r="AY8" s="414"/>
      <c r="AZ8" s="414"/>
      <c r="BA8" s="414"/>
      <c r="BB8" s="414"/>
      <c r="BC8" s="414"/>
      <c r="BD8" s="414"/>
      <c r="BE8" s="414"/>
      <c r="BF8" s="414"/>
      <c r="BG8" s="414"/>
      <c r="BH8" s="414"/>
      <c r="BI8" s="414"/>
      <c r="BJ8" s="414"/>
      <c r="BK8" s="414"/>
      <c r="BL8" s="414"/>
      <c r="BM8" s="414"/>
      <c r="BN8" s="414"/>
      <c r="BO8" s="414"/>
      <c r="BP8" s="414"/>
      <c r="BQ8" s="414"/>
    </row>
    <row r="9" spans="1:69" s="130" customFormat="1" x14ac:dyDescent="0.25">
      <c r="A9" s="415"/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5"/>
      <c r="BM9" s="415"/>
      <c r="BN9" s="415"/>
      <c r="BO9" s="415"/>
      <c r="BP9" s="415"/>
      <c r="BQ9" s="415"/>
    </row>
    <row r="10" spans="1:69" s="130" customFormat="1" hidden="1" x14ac:dyDescent="0.25">
      <c r="A10" s="168"/>
      <c r="B10" s="168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68"/>
      <c r="AZ10" s="168"/>
      <c r="BA10" s="168"/>
      <c r="BB10" s="168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</row>
    <row r="11" spans="1:69" s="130" customFormat="1" hidden="1" x14ac:dyDescent="0.25">
      <c r="A11" s="169"/>
      <c r="B11" s="169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3"/>
      <c r="AX11" s="133"/>
      <c r="AY11" s="169"/>
      <c r="AZ11" s="169"/>
      <c r="BA11" s="169"/>
      <c r="BB11" s="169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</row>
    <row r="12" spans="1:69" s="130" customFormat="1" hidden="1" x14ac:dyDescent="0.25">
      <c r="A12" s="168"/>
      <c r="B12" s="168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68"/>
      <c r="AZ12" s="168"/>
      <c r="BA12" s="168"/>
      <c r="BB12" s="168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</row>
    <row r="13" spans="1:69" s="135" customFormat="1" x14ac:dyDescent="0.25">
      <c r="A13" s="415" t="s">
        <v>226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134" t="s">
        <v>244</v>
      </c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68"/>
      <c r="AZ13" s="168"/>
      <c r="BA13" s="168"/>
      <c r="BB13" s="168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</row>
    <row r="14" spans="1:69" s="132" customFormat="1" x14ac:dyDescent="0.25">
      <c r="A14" s="415" t="s">
        <v>227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136" t="s">
        <v>18</v>
      </c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Y14" s="168"/>
      <c r="AZ14" s="168"/>
      <c r="BA14" s="168"/>
      <c r="BB14" s="168"/>
    </row>
    <row r="15" spans="1:69" x14ac:dyDescent="0.25">
      <c r="A15" s="172"/>
      <c r="B15" s="172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70"/>
      <c r="AZ15" s="170"/>
      <c r="BA15" s="170"/>
      <c r="BB15" s="170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1:69" s="158" customFormat="1" ht="63" customHeight="1" x14ac:dyDescent="0.2">
      <c r="A16" s="411" t="s">
        <v>29</v>
      </c>
      <c r="B16" s="411"/>
      <c r="C16" s="405" t="s">
        <v>228</v>
      </c>
      <c r="D16" s="406"/>
      <c r="E16" s="406"/>
      <c r="F16" s="406"/>
      <c r="G16" s="406"/>
      <c r="H16" s="406"/>
      <c r="I16" s="406"/>
      <c r="J16" s="406"/>
      <c r="K16" s="404" t="s">
        <v>229</v>
      </c>
      <c r="L16" s="404"/>
      <c r="M16" s="404"/>
      <c r="N16" s="404"/>
      <c r="O16" s="404"/>
      <c r="P16" s="404"/>
      <c r="Q16" s="404" t="s">
        <v>230</v>
      </c>
      <c r="R16" s="404"/>
      <c r="S16" s="404"/>
      <c r="T16" s="404"/>
      <c r="U16" s="404"/>
      <c r="V16" s="404"/>
      <c r="W16" s="404"/>
      <c r="X16" s="404"/>
      <c r="Y16" s="404" t="s">
        <v>231</v>
      </c>
      <c r="Z16" s="404"/>
      <c r="AA16" s="404"/>
      <c r="AB16" s="404"/>
      <c r="AC16" s="404"/>
      <c r="AD16" s="404"/>
      <c r="AE16" s="404"/>
      <c r="AF16" s="404" t="s">
        <v>232</v>
      </c>
      <c r="AG16" s="404"/>
      <c r="AH16" s="404"/>
      <c r="AI16" s="404"/>
      <c r="AJ16" s="404"/>
      <c r="AK16" s="404"/>
      <c r="AL16" s="404"/>
      <c r="AM16" s="404" t="s">
        <v>41</v>
      </c>
      <c r="AN16" s="404"/>
      <c r="AO16" s="404"/>
      <c r="AP16" s="404"/>
      <c r="AQ16" s="404"/>
      <c r="AR16" s="404"/>
      <c r="AS16" s="404"/>
      <c r="AT16" s="404"/>
      <c r="AU16" s="404" t="s">
        <v>343</v>
      </c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5" t="s">
        <v>233</v>
      </c>
      <c r="BK16" s="406"/>
      <c r="BL16" s="406"/>
      <c r="BM16" s="406"/>
      <c r="BN16" s="406"/>
      <c r="BO16" s="406"/>
      <c r="BP16" s="406"/>
      <c r="BQ16" s="407"/>
    </row>
    <row r="17" spans="1:75" s="158" customFormat="1" x14ac:dyDescent="0.2">
      <c r="A17" s="411"/>
      <c r="B17" s="411"/>
      <c r="C17" s="408"/>
      <c r="D17" s="409"/>
      <c r="E17" s="409"/>
      <c r="F17" s="409"/>
      <c r="G17" s="409"/>
      <c r="H17" s="409"/>
      <c r="I17" s="409"/>
      <c r="J17" s="409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4"/>
      <c r="AJ17" s="404"/>
      <c r="AK17" s="404"/>
      <c r="AL17" s="404"/>
      <c r="AM17" s="404"/>
      <c r="AN17" s="404"/>
      <c r="AO17" s="404"/>
      <c r="AP17" s="404"/>
      <c r="AQ17" s="404"/>
      <c r="AR17" s="404"/>
      <c r="AS17" s="404"/>
      <c r="AT17" s="404"/>
      <c r="AU17" s="404" t="s">
        <v>234</v>
      </c>
      <c r="AV17" s="404"/>
      <c r="AW17" s="404"/>
      <c r="AX17" s="404"/>
      <c r="AY17" s="411">
        <v>2017</v>
      </c>
      <c r="AZ17" s="411"/>
      <c r="BA17" s="411"/>
      <c r="BB17" s="411"/>
      <c r="BC17" s="404">
        <v>2018</v>
      </c>
      <c r="BD17" s="404"/>
      <c r="BE17" s="404"/>
      <c r="BF17" s="404">
        <v>2019</v>
      </c>
      <c r="BG17" s="404"/>
      <c r="BH17" s="404"/>
      <c r="BI17" s="404"/>
      <c r="BJ17" s="408"/>
      <c r="BK17" s="409"/>
      <c r="BL17" s="409"/>
      <c r="BM17" s="409"/>
      <c r="BN17" s="409"/>
      <c r="BO17" s="409"/>
      <c r="BP17" s="409"/>
      <c r="BQ17" s="410"/>
    </row>
    <row r="18" spans="1:75" x14ac:dyDescent="0.25">
      <c r="A18" s="423">
        <v>1</v>
      </c>
      <c r="B18" s="423"/>
      <c r="C18" s="416">
        <v>2</v>
      </c>
      <c r="D18" s="416"/>
      <c r="E18" s="416"/>
      <c r="F18" s="416"/>
      <c r="G18" s="416"/>
      <c r="H18" s="416"/>
      <c r="I18" s="416"/>
      <c r="J18" s="416"/>
      <c r="K18" s="416">
        <v>3</v>
      </c>
      <c r="L18" s="416"/>
      <c r="M18" s="416"/>
      <c r="N18" s="416"/>
      <c r="O18" s="416"/>
      <c r="P18" s="416"/>
      <c r="Q18" s="416">
        <v>4</v>
      </c>
      <c r="R18" s="416"/>
      <c r="S18" s="416"/>
      <c r="T18" s="416"/>
      <c r="U18" s="416"/>
      <c r="V18" s="416"/>
      <c r="W18" s="416"/>
      <c r="X18" s="416"/>
      <c r="Y18" s="416">
        <v>5</v>
      </c>
      <c r="Z18" s="416"/>
      <c r="AA18" s="416"/>
      <c r="AB18" s="416"/>
      <c r="AC18" s="416"/>
      <c r="AD18" s="416"/>
      <c r="AE18" s="416"/>
      <c r="AF18" s="424">
        <v>6</v>
      </c>
      <c r="AG18" s="424"/>
      <c r="AH18" s="424"/>
      <c r="AI18" s="424"/>
      <c r="AJ18" s="424"/>
      <c r="AK18" s="424"/>
      <c r="AL18" s="424"/>
      <c r="AM18" s="416">
        <v>7</v>
      </c>
      <c r="AN18" s="416"/>
      <c r="AO18" s="416"/>
      <c r="AP18" s="416"/>
      <c r="AQ18" s="416"/>
      <c r="AR18" s="416"/>
      <c r="AS18" s="416"/>
      <c r="AT18" s="416"/>
      <c r="AU18" s="417">
        <v>8</v>
      </c>
      <c r="AV18" s="418"/>
      <c r="AW18" s="418"/>
      <c r="AX18" s="419"/>
      <c r="AY18" s="420">
        <v>9</v>
      </c>
      <c r="AZ18" s="421"/>
      <c r="BA18" s="421"/>
      <c r="BB18" s="422"/>
      <c r="BC18" s="417">
        <v>10</v>
      </c>
      <c r="BD18" s="418"/>
      <c r="BE18" s="419"/>
      <c r="BF18" s="417">
        <v>11</v>
      </c>
      <c r="BG18" s="418"/>
      <c r="BH18" s="418"/>
      <c r="BI18" s="419"/>
      <c r="BJ18" s="417">
        <v>12</v>
      </c>
      <c r="BK18" s="418"/>
      <c r="BL18" s="418"/>
      <c r="BM18" s="418"/>
      <c r="BN18" s="418"/>
      <c r="BO18" s="418"/>
      <c r="BP18" s="418"/>
      <c r="BQ18" s="419"/>
    </row>
    <row r="19" spans="1:75" ht="17.25" customHeight="1" x14ac:dyDescent="0.25">
      <c r="A19" s="426" t="s">
        <v>50</v>
      </c>
      <c r="B19" s="427"/>
      <c r="C19" s="432" t="s">
        <v>341</v>
      </c>
      <c r="D19" s="433"/>
      <c r="E19" s="433"/>
      <c r="F19" s="433"/>
      <c r="G19" s="433"/>
      <c r="H19" s="433"/>
      <c r="I19" s="433"/>
      <c r="J19" s="434"/>
      <c r="K19" s="441" t="s">
        <v>133</v>
      </c>
      <c r="L19" s="442"/>
      <c r="M19" s="442"/>
      <c r="N19" s="442"/>
      <c r="O19" s="442"/>
      <c r="P19" s="443"/>
      <c r="Q19" s="450" t="s">
        <v>235</v>
      </c>
      <c r="R19" s="451"/>
      <c r="S19" s="451"/>
      <c r="T19" s="451"/>
      <c r="U19" s="451"/>
      <c r="V19" s="451"/>
      <c r="W19" s="451"/>
      <c r="X19" s="452"/>
      <c r="Y19" s="459">
        <f>Y20+Y21+Y22+Y23</f>
        <v>168792</v>
      </c>
      <c r="Z19" s="459"/>
      <c r="AA19" s="459"/>
      <c r="AB19" s="459"/>
      <c r="AC19" s="459"/>
      <c r="AD19" s="459"/>
      <c r="AE19" s="459"/>
      <c r="AF19" s="460">
        <v>0</v>
      </c>
      <c r="AG19" s="460"/>
      <c r="AH19" s="460"/>
      <c r="AI19" s="460"/>
      <c r="AJ19" s="460"/>
      <c r="AK19" s="460"/>
      <c r="AL19" s="460"/>
      <c r="AM19" s="425" t="s">
        <v>27</v>
      </c>
      <c r="AN19" s="425"/>
      <c r="AO19" s="425"/>
      <c r="AP19" s="425"/>
      <c r="AQ19" s="425"/>
      <c r="AR19" s="425"/>
      <c r="AS19" s="425"/>
      <c r="AT19" s="425"/>
      <c r="AU19" s="328">
        <f>BF19+BC19+AY19</f>
        <v>0</v>
      </c>
      <c r="AV19" s="329"/>
      <c r="AW19" s="329"/>
      <c r="AX19" s="330"/>
      <c r="AY19" s="331">
        <f>SUM(AY20:BB23)</f>
        <v>0</v>
      </c>
      <c r="AZ19" s="332"/>
      <c r="BA19" s="332"/>
      <c r="BB19" s="333"/>
      <c r="BC19" s="328">
        <f>SUM(BC20:BE23)</f>
        <v>0</v>
      </c>
      <c r="BD19" s="329"/>
      <c r="BE19" s="330"/>
      <c r="BF19" s="328">
        <f>SUM(BF20:BI23)</f>
        <v>0</v>
      </c>
      <c r="BG19" s="329"/>
      <c r="BH19" s="329"/>
      <c r="BI19" s="330"/>
      <c r="BJ19" s="328">
        <f>SUM(BJ20:BQ23)</f>
        <v>168792</v>
      </c>
      <c r="BK19" s="329"/>
      <c r="BL19" s="329"/>
      <c r="BM19" s="329"/>
      <c r="BN19" s="329"/>
      <c r="BO19" s="329"/>
      <c r="BP19" s="329"/>
      <c r="BQ19" s="330"/>
      <c r="BR19" s="155" t="str">
        <f>IF(AF19+AY19+BC19+BF19+BJ19=Y19,"ок","неверно")</f>
        <v>ок</v>
      </c>
      <c r="BW19" s="155" t="s">
        <v>351</v>
      </c>
    </row>
    <row r="20" spans="1:75" ht="17.25" customHeight="1" x14ac:dyDescent="0.25">
      <c r="A20" s="428"/>
      <c r="B20" s="429"/>
      <c r="C20" s="435"/>
      <c r="D20" s="436"/>
      <c r="E20" s="436"/>
      <c r="F20" s="436"/>
      <c r="G20" s="436"/>
      <c r="H20" s="436"/>
      <c r="I20" s="436"/>
      <c r="J20" s="437"/>
      <c r="K20" s="444"/>
      <c r="L20" s="445"/>
      <c r="M20" s="445"/>
      <c r="N20" s="445"/>
      <c r="O20" s="445"/>
      <c r="P20" s="446"/>
      <c r="Q20" s="453"/>
      <c r="R20" s="454"/>
      <c r="S20" s="454"/>
      <c r="T20" s="454"/>
      <c r="U20" s="454"/>
      <c r="V20" s="454"/>
      <c r="W20" s="454"/>
      <c r="X20" s="455"/>
      <c r="Y20" s="459">
        <v>0</v>
      </c>
      <c r="Z20" s="459"/>
      <c r="AA20" s="459"/>
      <c r="AB20" s="459"/>
      <c r="AC20" s="459"/>
      <c r="AD20" s="459"/>
      <c r="AE20" s="459"/>
      <c r="AF20" s="460">
        <v>0</v>
      </c>
      <c r="AG20" s="460"/>
      <c r="AH20" s="460"/>
      <c r="AI20" s="460"/>
      <c r="AJ20" s="460"/>
      <c r="AK20" s="460"/>
      <c r="AL20" s="460"/>
      <c r="AM20" s="425" t="s">
        <v>35</v>
      </c>
      <c r="AN20" s="425"/>
      <c r="AO20" s="425"/>
      <c r="AP20" s="425"/>
      <c r="AQ20" s="425"/>
      <c r="AR20" s="425"/>
      <c r="AS20" s="425"/>
      <c r="AT20" s="425"/>
      <c r="AU20" s="328">
        <f t="shared" ref="AU20:AU42" si="0">BF20+BC20+AY20</f>
        <v>0</v>
      </c>
      <c r="AV20" s="329"/>
      <c r="AW20" s="329"/>
      <c r="AX20" s="330"/>
      <c r="AY20" s="461">
        <v>0</v>
      </c>
      <c r="AZ20" s="462"/>
      <c r="BA20" s="462"/>
      <c r="BB20" s="463"/>
      <c r="BC20" s="334">
        <v>0</v>
      </c>
      <c r="BD20" s="335"/>
      <c r="BE20" s="336"/>
      <c r="BF20" s="334">
        <v>0</v>
      </c>
      <c r="BG20" s="335"/>
      <c r="BH20" s="335"/>
      <c r="BI20" s="336"/>
      <c r="BJ20" s="328">
        <f>Y20-AU20</f>
        <v>0</v>
      </c>
      <c r="BK20" s="329"/>
      <c r="BL20" s="329"/>
      <c r="BM20" s="329"/>
      <c r="BN20" s="329"/>
      <c r="BO20" s="329"/>
      <c r="BP20" s="329"/>
      <c r="BQ20" s="330"/>
      <c r="BR20" s="155" t="str">
        <f t="shared" ref="BR20:BR48" si="1">IF(AF20+AY20+BC20+BF20+BJ20=Y20,"ок","неверно")</f>
        <v>ок</v>
      </c>
    </row>
    <row r="21" spans="1:75" ht="17.25" customHeight="1" x14ac:dyDescent="0.25">
      <c r="A21" s="428"/>
      <c r="B21" s="429"/>
      <c r="C21" s="435"/>
      <c r="D21" s="436"/>
      <c r="E21" s="436"/>
      <c r="F21" s="436"/>
      <c r="G21" s="436"/>
      <c r="H21" s="436"/>
      <c r="I21" s="436"/>
      <c r="J21" s="437"/>
      <c r="K21" s="444"/>
      <c r="L21" s="445"/>
      <c r="M21" s="445"/>
      <c r="N21" s="445"/>
      <c r="O21" s="445"/>
      <c r="P21" s="446"/>
      <c r="Q21" s="453"/>
      <c r="R21" s="454"/>
      <c r="S21" s="454"/>
      <c r="T21" s="454"/>
      <c r="U21" s="454"/>
      <c r="V21" s="454"/>
      <c r="W21" s="454"/>
      <c r="X21" s="455"/>
      <c r="Y21" s="459">
        <v>0</v>
      </c>
      <c r="Z21" s="459"/>
      <c r="AA21" s="459"/>
      <c r="AB21" s="459"/>
      <c r="AC21" s="459"/>
      <c r="AD21" s="459"/>
      <c r="AE21" s="459"/>
      <c r="AF21" s="460">
        <v>0</v>
      </c>
      <c r="AG21" s="460"/>
      <c r="AH21" s="460"/>
      <c r="AI21" s="460"/>
      <c r="AJ21" s="460"/>
      <c r="AK21" s="460"/>
      <c r="AL21" s="460"/>
      <c r="AM21" s="425" t="s">
        <v>25</v>
      </c>
      <c r="AN21" s="425"/>
      <c r="AO21" s="425"/>
      <c r="AP21" s="425"/>
      <c r="AQ21" s="425"/>
      <c r="AR21" s="425"/>
      <c r="AS21" s="425"/>
      <c r="AT21" s="425"/>
      <c r="AU21" s="328">
        <f t="shared" si="0"/>
        <v>0</v>
      </c>
      <c r="AV21" s="329"/>
      <c r="AW21" s="329"/>
      <c r="AX21" s="330"/>
      <c r="AY21" s="461">
        <v>0</v>
      </c>
      <c r="AZ21" s="462"/>
      <c r="BA21" s="462"/>
      <c r="BB21" s="463"/>
      <c r="BC21" s="334">
        <v>0</v>
      </c>
      <c r="BD21" s="335"/>
      <c r="BE21" s="336"/>
      <c r="BF21" s="334">
        <v>0</v>
      </c>
      <c r="BG21" s="335"/>
      <c r="BH21" s="335"/>
      <c r="BI21" s="336"/>
      <c r="BJ21" s="328">
        <f t="shared" ref="BJ21" si="2">Y21-AU21</f>
        <v>0</v>
      </c>
      <c r="BK21" s="329"/>
      <c r="BL21" s="329"/>
      <c r="BM21" s="329"/>
      <c r="BN21" s="329"/>
      <c r="BO21" s="329"/>
      <c r="BP21" s="329"/>
      <c r="BQ21" s="330"/>
      <c r="BR21" s="155" t="str">
        <f t="shared" si="1"/>
        <v>ок</v>
      </c>
    </row>
    <row r="22" spans="1:75" x14ac:dyDescent="0.25">
      <c r="A22" s="428"/>
      <c r="B22" s="429"/>
      <c r="C22" s="435"/>
      <c r="D22" s="436"/>
      <c r="E22" s="436"/>
      <c r="F22" s="436"/>
      <c r="G22" s="436"/>
      <c r="H22" s="436"/>
      <c r="I22" s="436"/>
      <c r="J22" s="437"/>
      <c r="K22" s="444"/>
      <c r="L22" s="445"/>
      <c r="M22" s="445"/>
      <c r="N22" s="445"/>
      <c r="O22" s="445"/>
      <c r="P22" s="446"/>
      <c r="Q22" s="453"/>
      <c r="R22" s="454"/>
      <c r="S22" s="454"/>
      <c r="T22" s="454"/>
      <c r="U22" s="454"/>
      <c r="V22" s="454"/>
      <c r="W22" s="454"/>
      <c r="X22" s="455"/>
      <c r="Y22" s="465">
        <v>0</v>
      </c>
      <c r="Z22" s="465"/>
      <c r="AA22" s="465"/>
      <c r="AB22" s="465"/>
      <c r="AC22" s="465"/>
      <c r="AD22" s="465"/>
      <c r="AE22" s="465"/>
      <c r="AF22" s="460">
        <v>0</v>
      </c>
      <c r="AG22" s="460"/>
      <c r="AH22" s="460"/>
      <c r="AI22" s="460"/>
      <c r="AJ22" s="460"/>
      <c r="AK22" s="460"/>
      <c r="AL22" s="460"/>
      <c r="AM22" s="425" t="s">
        <v>53</v>
      </c>
      <c r="AN22" s="425"/>
      <c r="AO22" s="425"/>
      <c r="AP22" s="425"/>
      <c r="AQ22" s="425"/>
      <c r="AR22" s="425"/>
      <c r="AS22" s="425"/>
      <c r="AT22" s="425"/>
      <c r="AU22" s="328">
        <f t="shared" si="0"/>
        <v>0</v>
      </c>
      <c r="AV22" s="329"/>
      <c r="AW22" s="329"/>
      <c r="AX22" s="330"/>
      <c r="AY22" s="461">
        <v>0</v>
      </c>
      <c r="AZ22" s="462"/>
      <c r="BA22" s="462"/>
      <c r="BB22" s="463"/>
      <c r="BC22" s="334">
        <v>0</v>
      </c>
      <c r="BD22" s="335"/>
      <c r="BE22" s="336"/>
      <c r="BF22" s="334">
        <v>0</v>
      </c>
      <c r="BG22" s="335"/>
      <c r="BH22" s="335"/>
      <c r="BI22" s="336"/>
      <c r="BJ22" s="328">
        <f>Y22-AU22</f>
        <v>0</v>
      </c>
      <c r="BK22" s="329"/>
      <c r="BL22" s="329"/>
      <c r="BM22" s="329"/>
      <c r="BN22" s="329"/>
      <c r="BO22" s="329"/>
      <c r="BP22" s="329"/>
      <c r="BQ22" s="330"/>
      <c r="BR22" s="155" t="str">
        <f t="shared" si="1"/>
        <v>ок</v>
      </c>
    </row>
    <row r="23" spans="1:75" ht="38.25" customHeight="1" x14ac:dyDescent="0.25">
      <c r="A23" s="430"/>
      <c r="B23" s="431"/>
      <c r="C23" s="438"/>
      <c r="D23" s="439"/>
      <c r="E23" s="439"/>
      <c r="F23" s="439"/>
      <c r="G23" s="439"/>
      <c r="H23" s="439"/>
      <c r="I23" s="439"/>
      <c r="J23" s="440"/>
      <c r="K23" s="447"/>
      <c r="L23" s="448"/>
      <c r="M23" s="448"/>
      <c r="N23" s="448"/>
      <c r="O23" s="448"/>
      <c r="P23" s="449"/>
      <c r="Q23" s="456"/>
      <c r="R23" s="457"/>
      <c r="S23" s="457"/>
      <c r="T23" s="457"/>
      <c r="U23" s="457"/>
      <c r="V23" s="457"/>
      <c r="W23" s="457"/>
      <c r="X23" s="458"/>
      <c r="Y23" s="464">
        <v>168792</v>
      </c>
      <c r="Z23" s="464"/>
      <c r="AA23" s="464"/>
      <c r="AB23" s="464"/>
      <c r="AC23" s="464"/>
      <c r="AD23" s="464"/>
      <c r="AE23" s="464"/>
      <c r="AF23" s="460">
        <v>0</v>
      </c>
      <c r="AG23" s="460"/>
      <c r="AH23" s="460"/>
      <c r="AI23" s="460"/>
      <c r="AJ23" s="460"/>
      <c r="AK23" s="460"/>
      <c r="AL23" s="460"/>
      <c r="AM23" s="425" t="s">
        <v>45</v>
      </c>
      <c r="AN23" s="425"/>
      <c r="AO23" s="425"/>
      <c r="AP23" s="425"/>
      <c r="AQ23" s="425"/>
      <c r="AR23" s="425"/>
      <c r="AS23" s="425"/>
      <c r="AT23" s="425"/>
      <c r="AU23" s="328">
        <f t="shared" si="0"/>
        <v>0</v>
      </c>
      <c r="AV23" s="329"/>
      <c r="AW23" s="329"/>
      <c r="AX23" s="330"/>
      <c r="AY23" s="461">
        <v>0</v>
      </c>
      <c r="AZ23" s="462"/>
      <c r="BA23" s="462"/>
      <c r="BB23" s="463"/>
      <c r="BC23" s="334">
        <v>0</v>
      </c>
      <c r="BD23" s="335"/>
      <c r="BE23" s="336"/>
      <c r="BF23" s="334">
        <v>0</v>
      </c>
      <c r="BG23" s="335"/>
      <c r="BH23" s="335"/>
      <c r="BI23" s="336"/>
      <c r="BJ23" s="328">
        <f>Y23-AU23</f>
        <v>168792</v>
      </c>
      <c r="BK23" s="329"/>
      <c r="BL23" s="329"/>
      <c r="BM23" s="329"/>
      <c r="BN23" s="329"/>
      <c r="BO23" s="329"/>
      <c r="BP23" s="329"/>
      <c r="BQ23" s="330"/>
      <c r="BR23" s="155" t="str">
        <f t="shared" si="1"/>
        <v>ок</v>
      </c>
    </row>
    <row r="24" spans="1:75" ht="17.25" customHeight="1" x14ac:dyDescent="0.25">
      <c r="A24" s="466" t="s">
        <v>70</v>
      </c>
      <c r="B24" s="467"/>
      <c r="C24" s="432" t="s">
        <v>353</v>
      </c>
      <c r="D24" s="433"/>
      <c r="E24" s="433"/>
      <c r="F24" s="433"/>
      <c r="G24" s="433"/>
      <c r="H24" s="433"/>
      <c r="I24" s="433"/>
      <c r="J24" s="434"/>
      <c r="K24" s="441" t="s">
        <v>133</v>
      </c>
      <c r="L24" s="442"/>
      <c r="M24" s="442"/>
      <c r="N24" s="442"/>
      <c r="O24" s="442"/>
      <c r="P24" s="443"/>
      <c r="Q24" s="450" t="s">
        <v>235</v>
      </c>
      <c r="R24" s="451"/>
      <c r="S24" s="451"/>
      <c r="T24" s="451"/>
      <c r="U24" s="451"/>
      <c r="V24" s="451"/>
      <c r="W24" s="451"/>
      <c r="X24" s="452"/>
      <c r="Y24" s="465">
        <f>Y25+Y26+Y27+Y28</f>
        <v>254931</v>
      </c>
      <c r="Z24" s="465"/>
      <c r="AA24" s="465"/>
      <c r="AB24" s="465"/>
      <c r="AC24" s="465"/>
      <c r="AD24" s="465"/>
      <c r="AE24" s="465"/>
      <c r="AF24" s="460">
        <f>SUM(AF25:AL28)</f>
        <v>0</v>
      </c>
      <c r="AG24" s="460"/>
      <c r="AH24" s="460"/>
      <c r="AI24" s="460"/>
      <c r="AJ24" s="460"/>
      <c r="AK24" s="460"/>
      <c r="AL24" s="460"/>
      <c r="AM24" s="425" t="s">
        <v>27</v>
      </c>
      <c r="AN24" s="425"/>
      <c r="AO24" s="425"/>
      <c r="AP24" s="425"/>
      <c r="AQ24" s="425"/>
      <c r="AR24" s="425"/>
      <c r="AS24" s="425"/>
      <c r="AT24" s="425"/>
      <c r="AU24" s="328">
        <f t="shared" si="0"/>
        <v>210579</v>
      </c>
      <c r="AV24" s="329"/>
      <c r="AW24" s="329"/>
      <c r="AX24" s="330"/>
      <c r="AY24" s="331">
        <f>SUM(AY25:BB28)</f>
        <v>100</v>
      </c>
      <c r="AZ24" s="332"/>
      <c r="BA24" s="332"/>
      <c r="BB24" s="333"/>
      <c r="BC24" s="328">
        <f>SUM(BC25:BE28)</f>
        <v>0</v>
      </c>
      <c r="BD24" s="329"/>
      <c r="BE24" s="330"/>
      <c r="BF24" s="328">
        <f>SUM(BF25:BI28)</f>
        <v>210479</v>
      </c>
      <c r="BG24" s="329"/>
      <c r="BH24" s="329"/>
      <c r="BI24" s="330"/>
      <c r="BJ24" s="328">
        <f t="shared" ref="BJ24" si="3">SUM(BJ25:BQ28)</f>
        <v>44352</v>
      </c>
      <c r="BK24" s="329"/>
      <c r="BL24" s="329"/>
      <c r="BM24" s="329"/>
      <c r="BN24" s="329"/>
      <c r="BO24" s="329"/>
      <c r="BP24" s="329"/>
      <c r="BQ24" s="330"/>
      <c r="BR24" s="155" t="str">
        <f t="shared" si="1"/>
        <v>ок</v>
      </c>
    </row>
    <row r="25" spans="1:75" ht="17.25" customHeight="1" x14ac:dyDescent="0.25">
      <c r="A25" s="468"/>
      <c r="B25" s="469"/>
      <c r="C25" s="435"/>
      <c r="D25" s="436"/>
      <c r="E25" s="436"/>
      <c r="F25" s="436"/>
      <c r="G25" s="436"/>
      <c r="H25" s="436"/>
      <c r="I25" s="436"/>
      <c r="J25" s="437"/>
      <c r="K25" s="444"/>
      <c r="L25" s="445"/>
      <c r="M25" s="445"/>
      <c r="N25" s="445"/>
      <c r="O25" s="445"/>
      <c r="P25" s="446"/>
      <c r="Q25" s="453"/>
      <c r="R25" s="454"/>
      <c r="S25" s="454"/>
      <c r="T25" s="454"/>
      <c r="U25" s="454"/>
      <c r="V25" s="454"/>
      <c r="W25" s="454"/>
      <c r="X25" s="455"/>
      <c r="Y25" s="465">
        <v>0</v>
      </c>
      <c r="Z25" s="465"/>
      <c r="AA25" s="465"/>
      <c r="AB25" s="465"/>
      <c r="AC25" s="465"/>
      <c r="AD25" s="465"/>
      <c r="AE25" s="465"/>
      <c r="AF25" s="460">
        <v>0</v>
      </c>
      <c r="AG25" s="460"/>
      <c r="AH25" s="460"/>
      <c r="AI25" s="460"/>
      <c r="AJ25" s="460"/>
      <c r="AK25" s="460"/>
      <c r="AL25" s="460"/>
      <c r="AM25" s="425" t="s">
        <v>35</v>
      </c>
      <c r="AN25" s="425"/>
      <c r="AO25" s="425"/>
      <c r="AP25" s="425"/>
      <c r="AQ25" s="425"/>
      <c r="AR25" s="425"/>
      <c r="AS25" s="425"/>
      <c r="AT25" s="425"/>
      <c r="AU25" s="328">
        <f t="shared" si="0"/>
        <v>0</v>
      </c>
      <c r="AV25" s="329"/>
      <c r="AW25" s="329"/>
      <c r="AX25" s="330"/>
      <c r="AY25" s="461">
        <v>0</v>
      </c>
      <c r="AZ25" s="462"/>
      <c r="BA25" s="462"/>
      <c r="BB25" s="463"/>
      <c r="BC25" s="334">
        <v>0</v>
      </c>
      <c r="BD25" s="335"/>
      <c r="BE25" s="336"/>
      <c r="BF25" s="334">
        <v>0</v>
      </c>
      <c r="BG25" s="335"/>
      <c r="BH25" s="335"/>
      <c r="BI25" s="336"/>
      <c r="BJ25" s="328">
        <f t="shared" ref="BJ25:BJ27" si="4">Y25-AU25</f>
        <v>0</v>
      </c>
      <c r="BK25" s="329"/>
      <c r="BL25" s="329"/>
      <c r="BM25" s="329"/>
      <c r="BN25" s="329"/>
      <c r="BO25" s="329"/>
      <c r="BP25" s="329"/>
      <c r="BQ25" s="330"/>
      <c r="BR25" s="155" t="str">
        <f t="shared" si="1"/>
        <v>ок</v>
      </c>
    </row>
    <row r="26" spans="1:75" ht="17.25" customHeight="1" x14ac:dyDescent="0.25">
      <c r="A26" s="468"/>
      <c r="B26" s="469"/>
      <c r="C26" s="435"/>
      <c r="D26" s="436"/>
      <c r="E26" s="436"/>
      <c r="F26" s="436"/>
      <c r="G26" s="436"/>
      <c r="H26" s="436"/>
      <c r="I26" s="436"/>
      <c r="J26" s="437"/>
      <c r="K26" s="444"/>
      <c r="L26" s="445"/>
      <c r="M26" s="445"/>
      <c r="N26" s="445"/>
      <c r="O26" s="445"/>
      <c r="P26" s="446"/>
      <c r="Q26" s="453"/>
      <c r="R26" s="454"/>
      <c r="S26" s="454"/>
      <c r="T26" s="454"/>
      <c r="U26" s="454"/>
      <c r="V26" s="454"/>
      <c r="W26" s="454"/>
      <c r="X26" s="455"/>
      <c r="Y26" s="465">
        <v>0</v>
      </c>
      <c r="Z26" s="465"/>
      <c r="AA26" s="465"/>
      <c r="AB26" s="465"/>
      <c r="AC26" s="465"/>
      <c r="AD26" s="465"/>
      <c r="AE26" s="465"/>
      <c r="AF26" s="460">
        <v>0</v>
      </c>
      <c r="AG26" s="460"/>
      <c r="AH26" s="460"/>
      <c r="AI26" s="460"/>
      <c r="AJ26" s="460"/>
      <c r="AK26" s="460"/>
      <c r="AL26" s="460"/>
      <c r="AM26" s="425" t="s">
        <v>25</v>
      </c>
      <c r="AN26" s="425"/>
      <c r="AO26" s="425"/>
      <c r="AP26" s="425"/>
      <c r="AQ26" s="425"/>
      <c r="AR26" s="425"/>
      <c r="AS26" s="425"/>
      <c r="AT26" s="425"/>
      <c r="AU26" s="328">
        <f t="shared" si="0"/>
        <v>0</v>
      </c>
      <c r="AV26" s="329"/>
      <c r="AW26" s="329"/>
      <c r="AX26" s="330"/>
      <c r="AY26" s="461">
        <v>0</v>
      </c>
      <c r="AZ26" s="462"/>
      <c r="BA26" s="462"/>
      <c r="BB26" s="463"/>
      <c r="BC26" s="334">
        <v>0</v>
      </c>
      <c r="BD26" s="335"/>
      <c r="BE26" s="336"/>
      <c r="BF26" s="334">
        <v>0</v>
      </c>
      <c r="BG26" s="335"/>
      <c r="BH26" s="335"/>
      <c r="BI26" s="336"/>
      <c r="BJ26" s="328">
        <f t="shared" si="4"/>
        <v>0</v>
      </c>
      <c r="BK26" s="329"/>
      <c r="BL26" s="329"/>
      <c r="BM26" s="329"/>
      <c r="BN26" s="329"/>
      <c r="BO26" s="329"/>
      <c r="BP26" s="329"/>
      <c r="BQ26" s="330"/>
      <c r="BR26" s="155" t="str">
        <f t="shared" si="1"/>
        <v>ок</v>
      </c>
    </row>
    <row r="27" spans="1:75" ht="17.25" customHeight="1" x14ac:dyDescent="0.25">
      <c r="A27" s="468"/>
      <c r="B27" s="469"/>
      <c r="C27" s="435"/>
      <c r="D27" s="436"/>
      <c r="E27" s="436"/>
      <c r="F27" s="436"/>
      <c r="G27" s="436"/>
      <c r="H27" s="436"/>
      <c r="I27" s="436"/>
      <c r="J27" s="437"/>
      <c r="K27" s="444"/>
      <c r="L27" s="445"/>
      <c r="M27" s="445"/>
      <c r="N27" s="445"/>
      <c r="O27" s="445"/>
      <c r="P27" s="446"/>
      <c r="Q27" s="453"/>
      <c r="R27" s="454"/>
      <c r="S27" s="454"/>
      <c r="T27" s="454"/>
      <c r="U27" s="454"/>
      <c r="V27" s="454"/>
      <c r="W27" s="454"/>
      <c r="X27" s="455"/>
      <c r="Y27" s="465">
        <v>0</v>
      </c>
      <c r="Z27" s="465"/>
      <c r="AA27" s="465"/>
      <c r="AB27" s="465"/>
      <c r="AC27" s="465"/>
      <c r="AD27" s="465"/>
      <c r="AE27" s="465"/>
      <c r="AF27" s="460">
        <v>0</v>
      </c>
      <c r="AG27" s="460"/>
      <c r="AH27" s="460"/>
      <c r="AI27" s="460"/>
      <c r="AJ27" s="460"/>
      <c r="AK27" s="460"/>
      <c r="AL27" s="460"/>
      <c r="AM27" s="425" t="s">
        <v>53</v>
      </c>
      <c r="AN27" s="425"/>
      <c r="AO27" s="425"/>
      <c r="AP27" s="425"/>
      <c r="AQ27" s="425"/>
      <c r="AR27" s="425"/>
      <c r="AS27" s="425"/>
      <c r="AT27" s="425"/>
      <c r="AU27" s="328">
        <f t="shared" si="0"/>
        <v>0</v>
      </c>
      <c r="AV27" s="329"/>
      <c r="AW27" s="329"/>
      <c r="AX27" s="330"/>
      <c r="AY27" s="461">
        <v>0</v>
      </c>
      <c r="AZ27" s="462"/>
      <c r="BA27" s="462"/>
      <c r="BB27" s="463"/>
      <c r="BC27" s="334">
        <v>0</v>
      </c>
      <c r="BD27" s="335"/>
      <c r="BE27" s="336"/>
      <c r="BF27" s="334">
        <v>0</v>
      </c>
      <c r="BG27" s="335"/>
      <c r="BH27" s="335"/>
      <c r="BI27" s="336"/>
      <c r="BJ27" s="328">
        <f t="shared" si="4"/>
        <v>0</v>
      </c>
      <c r="BK27" s="329"/>
      <c r="BL27" s="329"/>
      <c r="BM27" s="329"/>
      <c r="BN27" s="329"/>
      <c r="BO27" s="329"/>
      <c r="BP27" s="329"/>
      <c r="BQ27" s="330"/>
      <c r="BR27" s="155" t="str">
        <f t="shared" si="1"/>
        <v>ок</v>
      </c>
    </row>
    <row r="28" spans="1:75" ht="17.25" customHeight="1" x14ac:dyDescent="0.25">
      <c r="A28" s="470"/>
      <c r="B28" s="471"/>
      <c r="C28" s="438"/>
      <c r="D28" s="439"/>
      <c r="E28" s="439"/>
      <c r="F28" s="439"/>
      <c r="G28" s="439"/>
      <c r="H28" s="439"/>
      <c r="I28" s="439"/>
      <c r="J28" s="440"/>
      <c r="K28" s="447"/>
      <c r="L28" s="448"/>
      <c r="M28" s="448"/>
      <c r="N28" s="448"/>
      <c r="O28" s="448"/>
      <c r="P28" s="449"/>
      <c r="Q28" s="456"/>
      <c r="R28" s="457"/>
      <c r="S28" s="457"/>
      <c r="T28" s="457"/>
      <c r="U28" s="457"/>
      <c r="V28" s="457"/>
      <c r="W28" s="457"/>
      <c r="X28" s="458"/>
      <c r="Y28" s="464">
        <v>254931</v>
      </c>
      <c r="Z28" s="464"/>
      <c r="AA28" s="464"/>
      <c r="AB28" s="464"/>
      <c r="AC28" s="464"/>
      <c r="AD28" s="464"/>
      <c r="AE28" s="464"/>
      <c r="AF28" s="460">
        <v>0</v>
      </c>
      <c r="AG28" s="460"/>
      <c r="AH28" s="460"/>
      <c r="AI28" s="460"/>
      <c r="AJ28" s="460"/>
      <c r="AK28" s="460"/>
      <c r="AL28" s="460"/>
      <c r="AM28" s="425" t="s">
        <v>45</v>
      </c>
      <c r="AN28" s="425"/>
      <c r="AO28" s="425"/>
      <c r="AP28" s="425"/>
      <c r="AQ28" s="425"/>
      <c r="AR28" s="425"/>
      <c r="AS28" s="425"/>
      <c r="AT28" s="425"/>
      <c r="AU28" s="328">
        <f t="shared" si="0"/>
        <v>210579</v>
      </c>
      <c r="AV28" s="329"/>
      <c r="AW28" s="329"/>
      <c r="AX28" s="330"/>
      <c r="AY28" s="472">
        <v>100</v>
      </c>
      <c r="AZ28" s="473"/>
      <c r="BA28" s="473"/>
      <c r="BB28" s="474"/>
      <c r="BC28" s="475">
        <v>0</v>
      </c>
      <c r="BD28" s="476"/>
      <c r="BE28" s="477"/>
      <c r="BF28" s="475">
        <v>210479</v>
      </c>
      <c r="BG28" s="476"/>
      <c r="BH28" s="476"/>
      <c r="BI28" s="477"/>
      <c r="BJ28" s="328">
        <f>Y28-AU28</f>
        <v>44352</v>
      </c>
      <c r="BK28" s="329"/>
      <c r="BL28" s="329"/>
      <c r="BM28" s="329"/>
      <c r="BN28" s="329"/>
      <c r="BO28" s="329"/>
      <c r="BP28" s="329"/>
      <c r="BQ28" s="330"/>
      <c r="BR28" s="155" t="str">
        <f t="shared" si="1"/>
        <v>ок</v>
      </c>
    </row>
    <row r="29" spans="1:75" ht="17.25" customHeight="1" x14ac:dyDescent="0.25">
      <c r="A29" s="466" t="s">
        <v>236</v>
      </c>
      <c r="B29" s="467"/>
      <c r="C29" s="432" t="s">
        <v>354</v>
      </c>
      <c r="D29" s="478"/>
      <c r="E29" s="478"/>
      <c r="F29" s="478"/>
      <c r="G29" s="478"/>
      <c r="H29" s="478"/>
      <c r="I29" s="478"/>
      <c r="J29" s="479"/>
      <c r="K29" s="441" t="s">
        <v>133</v>
      </c>
      <c r="L29" s="442"/>
      <c r="M29" s="442"/>
      <c r="N29" s="442"/>
      <c r="O29" s="442"/>
      <c r="P29" s="443"/>
      <c r="Q29" s="450" t="s">
        <v>237</v>
      </c>
      <c r="R29" s="451"/>
      <c r="S29" s="451"/>
      <c r="T29" s="451"/>
      <c r="U29" s="451"/>
      <c r="V29" s="451"/>
      <c r="W29" s="451"/>
      <c r="X29" s="452"/>
      <c r="Y29" s="465">
        <f>Y30+Y31+Y32+Y33</f>
        <v>375431</v>
      </c>
      <c r="Z29" s="465"/>
      <c r="AA29" s="465"/>
      <c r="AB29" s="465"/>
      <c r="AC29" s="465"/>
      <c r="AD29" s="465"/>
      <c r="AE29" s="465"/>
      <c r="AF29" s="460">
        <v>0</v>
      </c>
      <c r="AG29" s="460"/>
      <c r="AH29" s="460"/>
      <c r="AI29" s="460"/>
      <c r="AJ29" s="460"/>
      <c r="AK29" s="460"/>
      <c r="AL29" s="460"/>
      <c r="AM29" s="425" t="s">
        <v>27</v>
      </c>
      <c r="AN29" s="425"/>
      <c r="AO29" s="425"/>
      <c r="AP29" s="425"/>
      <c r="AQ29" s="425"/>
      <c r="AR29" s="425"/>
      <c r="AS29" s="425"/>
      <c r="AT29" s="425"/>
      <c r="AU29" s="328">
        <f t="shared" si="0"/>
        <v>0</v>
      </c>
      <c r="AV29" s="329"/>
      <c r="AW29" s="329"/>
      <c r="AX29" s="330"/>
      <c r="AY29" s="331">
        <f>SUM(AY30:BB33)</f>
        <v>0</v>
      </c>
      <c r="AZ29" s="332"/>
      <c r="BA29" s="332"/>
      <c r="BB29" s="333"/>
      <c r="BC29" s="328">
        <f>SUM(BC30:BE33)</f>
        <v>0</v>
      </c>
      <c r="BD29" s="329"/>
      <c r="BE29" s="330"/>
      <c r="BF29" s="328">
        <f>SUM(BF30:BI33)</f>
        <v>0</v>
      </c>
      <c r="BG29" s="329"/>
      <c r="BH29" s="329"/>
      <c r="BI29" s="330"/>
      <c r="BJ29" s="328">
        <f t="shared" ref="BJ29" si="5">SUM(BJ30:BQ33)</f>
        <v>375431</v>
      </c>
      <c r="BK29" s="329"/>
      <c r="BL29" s="329"/>
      <c r="BM29" s="329"/>
      <c r="BN29" s="329"/>
      <c r="BO29" s="329"/>
      <c r="BP29" s="329"/>
      <c r="BQ29" s="330"/>
      <c r="BR29" s="155" t="str">
        <f t="shared" si="1"/>
        <v>ок</v>
      </c>
    </row>
    <row r="30" spans="1:75" ht="17.25" customHeight="1" x14ac:dyDescent="0.25">
      <c r="A30" s="468"/>
      <c r="B30" s="469"/>
      <c r="C30" s="480"/>
      <c r="D30" s="481"/>
      <c r="E30" s="481"/>
      <c r="F30" s="481"/>
      <c r="G30" s="481"/>
      <c r="H30" s="481"/>
      <c r="I30" s="481"/>
      <c r="J30" s="482"/>
      <c r="K30" s="444"/>
      <c r="L30" s="445"/>
      <c r="M30" s="445"/>
      <c r="N30" s="445"/>
      <c r="O30" s="445"/>
      <c r="P30" s="446"/>
      <c r="Q30" s="453"/>
      <c r="R30" s="454"/>
      <c r="S30" s="454"/>
      <c r="T30" s="454"/>
      <c r="U30" s="454"/>
      <c r="V30" s="454"/>
      <c r="W30" s="454"/>
      <c r="X30" s="455"/>
      <c r="Y30" s="465">
        <v>0</v>
      </c>
      <c r="Z30" s="465"/>
      <c r="AA30" s="465"/>
      <c r="AB30" s="465"/>
      <c r="AC30" s="465"/>
      <c r="AD30" s="465"/>
      <c r="AE30" s="465"/>
      <c r="AF30" s="460">
        <v>0</v>
      </c>
      <c r="AG30" s="460"/>
      <c r="AH30" s="460"/>
      <c r="AI30" s="460"/>
      <c r="AJ30" s="460"/>
      <c r="AK30" s="460"/>
      <c r="AL30" s="460"/>
      <c r="AM30" s="425" t="s">
        <v>35</v>
      </c>
      <c r="AN30" s="425"/>
      <c r="AO30" s="425"/>
      <c r="AP30" s="425"/>
      <c r="AQ30" s="425"/>
      <c r="AR30" s="425"/>
      <c r="AS30" s="425"/>
      <c r="AT30" s="425"/>
      <c r="AU30" s="328">
        <f t="shared" si="0"/>
        <v>0</v>
      </c>
      <c r="AV30" s="329"/>
      <c r="AW30" s="329"/>
      <c r="AX30" s="330"/>
      <c r="AY30" s="461">
        <v>0</v>
      </c>
      <c r="AZ30" s="462"/>
      <c r="BA30" s="462"/>
      <c r="BB30" s="463"/>
      <c r="BC30" s="334">
        <v>0</v>
      </c>
      <c r="BD30" s="335"/>
      <c r="BE30" s="336"/>
      <c r="BF30" s="334">
        <v>0</v>
      </c>
      <c r="BG30" s="335"/>
      <c r="BH30" s="335"/>
      <c r="BI30" s="336"/>
      <c r="BJ30" s="328">
        <f t="shared" ref="BJ30:BJ32" si="6">Y30-AU30</f>
        <v>0</v>
      </c>
      <c r="BK30" s="329"/>
      <c r="BL30" s="329"/>
      <c r="BM30" s="329"/>
      <c r="BN30" s="329"/>
      <c r="BO30" s="329"/>
      <c r="BP30" s="329"/>
      <c r="BQ30" s="330"/>
      <c r="BR30" s="155" t="str">
        <f t="shared" si="1"/>
        <v>ок</v>
      </c>
    </row>
    <row r="31" spans="1:75" ht="18" customHeight="1" x14ac:dyDescent="0.25">
      <c r="A31" s="468"/>
      <c r="B31" s="469"/>
      <c r="C31" s="480"/>
      <c r="D31" s="481"/>
      <c r="E31" s="481"/>
      <c r="F31" s="481"/>
      <c r="G31" s="481"/>
      <c r="H31" s="481"/>
      <c r="I31" s="481"/>
      <c r="J31" s="482"/>
      <c r="K31" s="444"/>
      <c r="L31" s="445"/>
      <c r="M31" s="445"/>
      <c r="N31" s="445"/>
      <c r="O31" s="445"/>
      <c r="P31" s="446"/>
      <c r="Q31" s="453"/>
      <c r="R31" s="454"/>
      <c r="S31" s="454"/>
      <c r="T31" s="454"/>
      <c r="U31" s="454"/>
      <c r="V31" s="454"/>
      <c r="W31" s="454"/>
      <c r="X31" s="455"/>
      <c r="Y31" s="465">
        <v>0</v>
      </c>
      <c r="Z31" s="465"/>
      <c r="AA31" s="465"/>
      <c r="AB31" s="465"/>
      <c r="AC31" s="465"/>
      <c r="AD31" s="465"/>
      <c r="AE31" s="465"/>
      <c r="AF31" s="460">
        <v>0</v>
      </c>
      <c r="AG31" s="460"/>
      <c r="AH31" s="460"/>
      <c r="AI31" s="460"/>
      <c r="AJ31" s="460"/>
      <c r="AK31" s="460"/>
      <c r="AL31" s="460"/>
      <c r="AM31" s="425" t="s">
        <v>25</v>
      </c>
      <c r="AN31" s="425"/>
      <c r="AO31" s="425"/>
      <c r="AP31" s="425"/>
      <c r="AQ31" s="425"/>
      <c r="AR31" s="425"/>
      <c r="AS31" s="425"/>
      <c r="AT31" s="425"/>
      <c r="AU31" s="328">
        <f t="shared" si="0"/>
        <v>0</v>
      </c>
      <c r="AV31" s="329"/>
      <c r="AW31" s="329"/>
      <c r="AX31" s="330"/>
      <c r="AY31" s="461">
        <v>0</v>
      </c>
      <c r="AZ31" s="462"/>
      <c r="BA31" s="462"/>
      <c r="BB31" s="463"/>
      <c r="BC31" s="334">
        <v>0</v>
      </c>
      <c r="BD31" s="335"/>
      <c r="BE31" s="336"/>
      <c r="BF31" s="334">
        <v>0</v>
      </c>
      <c r="BG31" s="335"/>
      <c r="BH31" s="335"/>
      <c r="BI31" s="336"/>
      <c r="BJ31" s="328">
        <f t="shared" si="6"/>
        <v>0</v>
      </c>
      <c r="BK31" s="329"/>
      <c r="BL31" s="329"/>
      <c r="BM31" s="329"/>
      <c r="BN31" s="329"/>
      <c r="BO31" s="329"/>
      <c r="BP31" s="329"/>
      <c r="BQ31" s="330"/>
      <c r="BR31" s="155" t="str">
        <f t="shared" si="1"/>
        <v>ок</v>
      </c>
    </row>
    <row r="32" spans="1:75" ht="17.25" customHeight="1" x14ac:dyDescent="0.25">
      <c r="A32" s="468"/>
      <c r="B32" s="469"/>
      <c r="C32" s="480"/>
      <c r="D32" s="481"/>
      <c r="E32" s="481"/>
      <c r="F32" s="481"/>
      <c r="G32" s="481"/>
      <c r="H32" s="481"/>
      <c r="I32" s="481"/>
      <c r="J32" s="482"/>
      <c r="K32" s="444"/>
      <c r="L32" s="445"/>
      <c r="M32" s="445"/>
      <c r="N32" s="445"/>
      <c r="O32" s="445"/>
      <c r="P32" s="446"/>
      <c r="Q32" s="453"/>
      <c r="R32" s="454"/>
      <c r="S32" s="454"/>
      <c r="T32" s="454"/>
      <c r="U32" s="454"/>
      <c r="V32" s="454"/>
      <c r="W32" s="454"/>
      <c r="X32" s="455"/>
      <c r="Y32" s="465">
        <v>0</v>
      </c>
      <c r="Z32" s="465"/>
      <c r="AA32" s="465"/>
      <c r="AB32" s="465"/>
      <c r="AC32" s="465"/>
      <c r="AD32" s="465"/>
      <c r="AE32" s="465"/>
      <c r="AF32" s="460">
        <v>0</v>
      </c>
      <c r="AG32" s="460"/>
      <c r="AH32" s="460"/>
      <c r="AI32" s="460"/>
      <c r="AJ32" s="460"/>
      <c r="AK32" s="460"/>
      <c r="AL32" s="460"/>
      <c r="AM32" s="425" t="s">
        <v>53</v>
      </c>
      <c r="AN32" s="425"/>
      <c r="AO32" s="425"/>
      <c r="AP32" s="425"/>
      <c r="AQ32" s="425"/>
      <c r="AR32" s="425"/>
      <c r="AS32" s="425"/>
      <c r="AT32" s="425"/>
      <c r="AU32" s="328">
        <f t="shared" si="0"/>
        <v>0</v>
      </c>
      <c r="AV32" s="329"/>
      <c r="AW32" s="329"/>
      <c r="AX32" s="330"/>
      <c r="AY32" s="461">
        <v>0</v>
      </c>
      <c r="AZ32" s="462"/>
      <c r="BA32" s="462"/>
      <c r="BB32" s="463"/>
      <c r="BC32" s="334">
        <v>0</v>
      </c>
      <c r="BD32" s="335"/>
      <c r="BE32" s="336"/>
      <c r="BF32" s="334">
        <v>0</v>
      </c>
      <c r="BG32" s="335"/>
      <c r="BH32" s="335"/>
      <c r="BI32" s="336"/>
      <c r="BJ32" s="328">
        <f t="shared" si="6"/>
        <v>0</v>
      </c>
      <c r="BK32" s="329"/>
      <c r="BL32" s="329"/>
      <c r="BM32" s="329"/>
      <c r="BN32" s="329"/>
      <c r="BO32" s="329"/>
      <c r="BP32" s="329"/>
      <c r="BQ32" s="330"/>
      <c r="BR32" s="155" t="str">
        <f t="shared" si="1"/>
        <v>ок</v>
      </c>
    </row>
    <row r="33" spans="1:70" ht="17.25" customHeight="1" x14ac:dyDescent="0.25">
      <c r="A33" s="470"/>
      <c r="B33" s="471"/>
      <c r="C33" s="483"/>
      <c r="D33" s="484"/>
      <c r="E33" s="484"/>
      <c r="F33" s="484"/>
      <c r="G33" s="484"/>
      <c r="H33" s="484"/>
      <c r="I33" s="484"/>
      <c r="J33" s="485"/>
      <c r="K33" s="447"/>
      <c r="L33" s="448"/>
      <c r="M33" s="448"/>
      <c r="N33" s="448"/>
      <c r="O33" s="448"/>
      <c r="P33" s="449"/>
      <c r="Q33" s="456"/>
      <c r="R33" s="457"/>
      <c r="S33" s="457"/>
      <c r="T33" s="457"/>
      <c r="U33" s="457"/>
      <c r="V33" s="457"/>
      <c r="W33" s="457"/>
      <c r="X33" s="458"/>
      <c r="Y33" s="464">
        <v>375431</v>
      </c>
      <c r="Z33" s="464"/>
      <c r="AA33" s="464"/>
      <c r="AB33" s="464"/>
      <c r="AC33" s="464"/>
      <c r="AD33" s="464"/>
      <c r="AE33" s="464"/>
      <c r="AF33" s="460">
        <v>0</v>
      </c>
      <c r="AG33" s="460"/>
      <c r="AH33" s="460"/>
      <c r="AI33" s="460"/>
      <c r="AJ33" s="460"/>
      <c r="AK33" s="460"/>
      <c r="AL33" s="460"/>
      <c r="AM33" s="425" t="s">
        <v>45</v>
      </c>
      <c r="AN33" s="425"/>
      <c r="AO33" s="425"/>
      <c r="AP33" s="425"/>
      <c r="AQ33" s="425"/>
      <c r="AR33" s="425"/>
      <c r="AS33" s="425"/>
      <c r="AT33" s="425"/>
      <c r="AU33" s="328">
        <f t="shared" si="0"/>
        <v>0</v>
      </c>
      <c r="AV33" s="329"/>
      <c r="AW33" s="329"/>
      <c r="AX33" s="330"/>
      <c r="AY33" s="461">
        <v>0</v>
      </c>
      <c r="AZ33" s="462"/>
      <c r="BA33" s="462"/>
      <c r="BB33" s="463"/>
      <c r="BC33" s="334">
        <v>0</v>
      </c>
      <c r="BD33" s="335"/>
      <c r="BE33" s="336"/>
      <c r="BF33" s="334">
        <v>0</v>
      </c>
      <c r="BG33" s="335"/>
      <c r="BH33" s="335"/>
      <c r="BI33" s="336"/>
      <c r="BJ33" s="328">
        <f>Y33-AU33</f>
        <v>375431</v>
      </c>
      <c r="BK33" s="329"/>
      <c r="BL33" s="329"/>
      <c r="BM33" s="329"/>
      <c r="BN33" s="329"/>
      <c r="BO33" s="329"/>
      <c r="BP33" s="329"/>
      <c r="BQ33" s="330"/>
      <c r="BR33" s="155" t="str">
        <f t="shared" si="1"/>
        <v>ок</v>
      </c>
    </row>
    <row r="34" spans="1:70" ht="17.25" customHeight="1" x14ac:dyDescent="0.25">
      <c r="A34" s="466" t="s">
        <v>279</v>
      </c>
      <c r="B34" s="467"/>
      <c r="C34" s="432" t="s">
        <v>280</v>
      </c>
      <c r="D34" s="478"/>
      <c r="E34" s="478"/>
      <c r="F34" s="478"/>
      <c r="G34" s="478"/>
      <c r="H34" s="478"/>
      <c r="I34" s="478"/>
      <c r="J34" s="479"/>
      <c r="K34" s="441" t="s">
        <v>133</v>
      </c>
      <c r="L34" s="442"/>
      <c r="M34" s="442"/>
      <c r="N34" s="442"/>
      <c r="O34" s="442"/>
      <c r="P34" s="443"/>
      <c r="Q34" s="450" t="s">
        <v>238</v>
      </c>
      <c r="R34" s="451"/>
      <c r="S34" s="451"/>
      <c r="T34" s="451"/>
      <c r="U34" s="451"/>
      <c r="V34" s="451"/>
      <c r="W34" s="451"/>
      <c r="X34" s="452"/>
      <c r="Y34" s="465">
        <f>Y35+Y36+Y37+Y38</f>
        <v>171142</v>
      </c>
      <c r="Z34" s="465"/>
      <c r="AA34" s="465"/>
      <c r="AB34" s="465"/>
      <c r="AC34" s="465"/>
      <c r="AD34" s="465"/>
      <c r="AE34" s="465"/>
      <c r="AF34" s="460">
        <f>SUM(AF35:AL38)</f>
        <v>1744</v>
      </c>
      <c r="AG34" s="460"/>
      <c r="AH34" s="460"/>
      <c r="AI34" s="460"/>
      <c r="AJ34" s="460"/>
      <c r="AK34" s="460"/>
      <c r="AL34" s="460"/>
      <c r="AM34" s="425" t="s">
        <v>27</v>
      </c>
      <c r="AN34" s="425"/>
      <c r="AO34" s="425"/>
      <c r="AP34" s="425"/>
      <c r="AQ34" s="425"/>
      <c r="AR34" s="425"/>
      <c r="AS34" s="425"/>
      <c r="AT34" s="425"/>
      <c r="AU34" s="328">
        <f t="shared" si="0"/>
        <v>169000</v>
      </c>
      <c r="AV34" s="329"/>
      <c r="AW34" s="329"/>
      <c r="AX34" s="330"/>
      <c r="AY34" s="331">
        <f>SUM(AY35:BB38)</f>
        <v>169000</v>
      </c>
      <c r="AZ34" s="332"/>
      <c r="BA34" s="332"/>
      <c r="BB34" s="333"/>
      <c r="BC34" s="328">
        <f>SUM(BC35:BE38)</f>
        <v>0</v>
      </c>
      <c r="BD34" s="329"/>
      <c r="BE34" s="330"/>
      <c r="BF34" s="328">
        <f>SUM(BF35:BI38)</f>
        <v>0</v>
      </c>
      <c r="BG34" s="329"/>
      <c r="BH34" s="329"/>
      <c r="BI34" s="330"/>
      <c r="BJ34" s="328">
        <f t="shared" ref="BJ34" si="7">SUM(BJ35:BQ38)</f>
        <v>398</v>
      </c>
      <c r="BK34" s="329"/>
      <c r="BL34" s="329"/>
      <c r="BM34" s="329"/>
      <c r="BN34" s="329"/>
      <c r="BO34" s="329"/>
      <c r="BP34" s="329"/>
      <c r="BQ34" s="330"/>
      <c r="BR34" s="155" t="str">
        <f t="shared" si="1"/>
        <v>ок</v>
      </c>
    </row>
    <row r="35" spans="1:70" ht="17.25" customHeight="1" x14ac:dyDescent="0.25">
      <c r="A35" s="468"/>
      <c r="B35" s="469"/>
      <c r="C35" s="480"/>
      <c r="D35" s="481"/>
      <c r="E35" s="481"/>
      <c r="F35" s="481"/>
      <c r="G35" s="481"/>
      <c r="H35" s="481"/>
      <c r="I35" s="481"/>
      <c r="J35" s="482"/>
      <c r="K35" s="444"/>
      <c r="L35" s="445"/>
      <c r="M35" s="445"/>
      <c r="N35" s="445"/>
      <c r="O35" s="445"/>
      <c r="P35" s="446"/>
      <c r="Q35" s="453"/>
      <c r="R35" s="454"/>
      <c r="S35" s="454"/>
      <c r="T35" s="454"/>
      <c r="U35" s="454"/>
      <c r="V35" s="454"/>
      <c r="W35" s="454"/>
      <c r="X35" s="455"/>
      <c r="Y35" s="465">
        <v>0</v>
      </c>
      <c r="Z35" s="465"/>
      <c r="AA35" s="465"/>
      <c r="AB35" s="465"/>
      <c r="AC35" s="465"/>
      <c r="AD35" s="465"/>
      <c r="AE35" s="465"/>
      <c r="AF35" s="460">
        <v>0</v>
      </c>
      <c r="AG35" s="460"/>
      <c r="AH35" s="460"/>
      <c r="AI35" s="460"/>
      <c r="AJ35" s="460"/>
      <c r="AK35" s="460"/>
      <c r="AL35" s="460"/>
      <c r="AM35" s="425" t="s">
        <v>35</v>
      </c>
      <c r="AN35" s="425"/>
      <c r="AO35" s="425"/>
      <c r="AP35" s="425"/>
      <c r="AQ35" s="425"/>
      <c r="AR35" s="425"/>
      <c r="AS35" s="425"/>
      <c r="AT35" s="425"/>
      <c r="AU35" s="328">
        <f t="shared" si="0"/>
        <v>0</v>
      </c>
      <c r="AV35" s="329"/>
      <c r="AW35" s="329"/>
      <c r="AX35" s="330"/>
      <c r="AY35" s="461">
        <v>0</v>
      </c>
      <c r="AZ35" s="462"/>
      <c r="BA35" s="462"/>
      <c r="BB35" s="463"/>
      <c r="BC35" s="334">
        <v>0</v>
      </c>
      <c r="BD35" s="335"/>
      <c r="BE35" s="336"/>
      <c r="BF35" s="334">
        <v>0</v>
      </c>
      <c r="BG35" s="335"/>
      <c r="BH35" s="335"/>
      <c r="BI35" s="336"/>
      <c r="BJ35" s="328">
        <f t="shared" ref="BJ35:BJ37" si="8">Y35-AU35</f>
        <v>0</v>
      </c>
      <c r="BK35" s="329"/>
      <c r="BL35" s="329"/>
      <c r="BM35" s="329"/>
      <c r="BN35" s="329"/>
      <c r="BO35" s="329"/>
      <c r="BP35" s="329"/>
      <c r="BQ35" s="330"/>
      <c r="BR35" s="155" t="str">
        <f t="shared" si="1"/>
        <v>ок</v>
      </c>
    </row>
    <row r="36" spans="1:70" ht="17.25" customHeight="1" x14ac:dyDescent="0.25">
      <c r="A36" s="468"/>
      <c r="B36" s="469"/>
      <c r="C36" s="480"/>
      <c r="D36" s="481"/>
      <c r="E36" s="481"/>
      <c r="F36" s="481"/>
      <c r="G36" s="481"/>
      <c r="H36" s="481"/>
      <c r="I36" s="481"/>
      <c r="J36" s="482"/>
      <c r="K36" s="444"/>
      <c r="L36" s="445"/>
      <c r="M36" s="445"/>
      <c r="N36" s="445"/>
      <c r="O36" s="445"/>
      <c r="P36" s="446"/>
      <c r="Q36" s="453"/>
      <c r="R36" s="454"/>
      <c r="S36" s="454"/>
      <c r="T36" s="454"/>
      <c r="U36" s="454"/>
      <c r="V36" s="454"/>
      <c r="W36" s="454"/>
      <c r="X36" s="455"/>
      <c r="Y36" s="465">
        <v>0</v>
      </c>
      <c r="Z36" s="465"/>
      <c r="AA36" s="465"/>
      <c r="AB36" s="465"/>
      <c r="AC36" s="465"/>
      <c r="AD36" s="465"/>
      <c r="AE36" s="465"/>
      <c r="AF36" s="460">
        <v>0</v>
      </c>
      <c r="AG36" s="460"/>
      <c r="AH36" s="460"/>
      <c r="AI36" s="460"/>
      <c r="AJ36" s="460"/>
      <c r="AK36" s="460"/>
      <c r="AL36" s="460"/>
      <c r="AM36" s="425" t="s">
        <v>25</v>
      </c>
      <c r="AN36" s="425"/>
      <c r="AO36" s="425"/>
      <c r="AP36" s="425"/>
      <c r="AQ36" s="425"/>
      <c r="AR36" s="425"/>
      <c r="AS36" s="425"/>
      <c r="AT36" s="425"/>
      <c r="AU36" s="328">
        <f t="shared" si="0"/>
        <v>0</v>
      </c>
      <c r="AV36" s="329"/>
      <c r="AW36" s="329"/>
      <c r="AX36" s="330"/>
      <c r="AY36" s="461">
        <v>0</v>
      </c>
      <c r="AZ36" s="462"/>
      <c r="BA36" s="462"/>
      <c r="BB36" s="463"/>
      <c r="BC36" s="334">
        <v>0</v>
      </c>
      <c r="BD36" s="335"/>
      <c r="BE36" s="336"/>
      <c r="BF36" s="334">
        <v>0</v>
      </c>
      <c r="BG36" s="335"/>
      <c r="BH36" s="335"/>
      <c r="BI36" s="336"/>
      <c r="BJ36" s="328">
        <f t="shared" si="8"/>
        <v>0</v>
      </c>
      <c r="BK36" s="329"/>
      <c r="BL36" s="329"/>
      <c r="BM36" s="329"/>
      <c r="BN36" s="329"/>
      <c r="BO36" s="329"/>
      <c r="BP36" s="329"/>
      <c r="BQ36" s="330"/>
      <c r="BR36" s="155" t="str">
        <f t="shared" si="1"/>
        <v>ок</v>
      </c>
    </row>
    <row r="37" spans="1:70" ht="17.25" customHeight="1" x14ac:dyDescent="0.25">
      <c r="A37" s="468"/>
      <c r="B37" s="469"/>
      <c r="C37" s="480"/>
      <c r="D37" s="481"/>
      <c r="E37" s="481"/>
      <c r="F37" s="481"/>
      <c r="G37" s="481"/>
      <c r="H37" s="481"/>
      <c r="I37" s="481"/>
      <c r="J37" s="482"/>
      <c r="K37" s="444"/>
      <c r="L37" s="445"/>
      <c r="M37" s="445"/>
      <c r="N37" s="445"/>
      <c r="O37" s="445"/>
      <c r="P37" s="446"/>
      <c r="Q37" s="453"/>
      <c r="R37" s="454"/>
      <c r="S37" s="454"/>
      <c r="T37" s="454"/>
      <c r="U37" s="454"/>
      <c r="V37" s="454"/>
      <c r="W37" s="454"/>
      <c r="X37" s="455"/>
      <c r="Y37" s="465">
        <v>0</v>
      </c>
      <c r="Z37" s="465"/>
      <c r="AA37" s="465"/>
      <c r="AB37" s="465"/>
      <c r="AC37" s="465"/>
      <c r="AD37" s="465"/>
      <c r="AE37" s="465"/>
      <c r="AF37" s="460">
        <v>0</v>
      </c>
      <c r="AG37" s="460"/>
      <c r="AH37" s="460"/>
      <c r="AI37" s="460"/>
      <c r="AJ37" s="460"/>
      <c r="AK37" s="460"/>
      <c r="AL37" s="460"/>
      <c r="AM37" s="425" t="s">
        <v>53</v>
      </c>
      <c r="AN37" s="425"/>
      <c r="AO37" s="425"/>
      <c r="AP37" s="425"/>
      <c r="AQ37" s="425"/>
      <c r="AR37" s="425"/>
      <c r="AS37" s="425"/>
      <c r="AT37" s="425"/>
      <c r="AU37" s="328">
        <f t="shared" si="0"/>
        <v>0</v>
      </c>
      <c r="AV37" s="329"/>
      <c r="AW37" s="329"/>
      <c r="AX37" s="330"/>
      <c r="AY37" s="461">
        <v>0</v>
      </c>
      <c r="AZ37" s="462"/>
      <c r="BA37" s="462"/>
      <c r="BB37" s="463"/>
      <c r="BC37" s="334">
        <v>0</v>
      </c>
      <c r="BD37" s="335"/>
      <c r="BE37" s="336"/>
      <c r="BF37" s="334">
        <v>0</v>
      </c>
      <c r="BG37" s="335"/>
      <c r="BH37" s="335"/>
      <c r="BI37" s="336"/>
      <c r="BJ37" s="328">
        <f t="shared" si="8"/>
        <v>0</v>
      </c>
      <c r="BK37" s="329"/>
      <c r="BL37" s="329"/>
      <c r="BM37" s="329"/>
      <c r="BN37" s="329"/>
      <c r="BO37" s="329"/>
      <c r="BP37" s="329"/>
      <c r="BQ37" s="330"/>
      <c r="BR37" s="155" t="str">
        <f t="shared" si="1"/>
        <v>ок</v>
      </c>
    </row>
    <row r="38" spans="1:70" ht="17.25" customHeight="1" x14ac:dyDescent="0.25">
      <c r="A38" s="470"/>
      <c r="B38" s="471"/>
      <c r="C38" s="483"/>
      <c r="D38" s="484"/>
      <c r="E38" s="484"/>
      <c r="F38" s="484"/>
      <c r="G38" s="484"/>
      <c r="H38" s="484"/>
      <c r="I38" s="484"/>
      <c r="J38" s="485"/>
      <c r="K38" s="447"/>
      <c r="L38" s="448"/>
      <c r="M38" s="448"/>
      <c r="N38" s="448"/>
      <c r="O38" s="448"/>
      <c r="P38" s="449"/>
      <c r="Q38" s="456"/>
      <c r="R38" s="457"/>
      <c r="S38" s="457"/>
      <c r="T38" s="457"/>
      <c r="U38" s="457"/>
      <c r="V38" s="457"/>
      <c r="W38" s="457"/>
      <c r="X38" s="458"/>
      <c r="Y38" s="464">
        <v>171142</v>
      </c>
      <c r="Z38" s="464"/>
      <c r="AA38" s="464"/>
      <c r="AB38" s="464"/>
      <c r="AC38" s="464"/>
      <c r="AD38" s="464"/>
      <c r="AE38" s="464"/>
      <c r="AF38" s="460">
        <v>1744</v>
      </c>
      <c r="AG38" s="460"/>
      <c r="AH38" s="460"/>
      <c r="AI38" s="460"/>
      <c r="AJ38" s="460"/>
      <c r="AK38" s="460"/>
      <c r="AL38" s="460"/>
      <c r="AM38" s="425" t="s">
        <v>45</v>
      </c>
      <c r="AN38" s="425"/>
      <c r="AO38" s="425"/>
      <c r="AP38" s="425"/>
      <c r="AQ38" s="425"/>
      <c r="AR38" s="425"/>
      <c r="AS38" s="425"/>
      <c r="AT38" s="425"/>
      <c r="AU38" s="328">
        <f t="shared" si="0"/>
        <v>169000</v>
      </c>
      <c r="AV38" s="329"/>
      <c r="AW38" s="329"/>
      <c r="AX38" s="330"/>
      <c r="AY38" s="472">
        <v>169000</v>
      </c>
      <c r="AZ38" s="473"/>
      <c r="BA38" s="473"/>
      <c r="BB38" s="474"/>
      <c r="BC38" s="334">
        <v>0</v>
      </c>
      <c r="BD38" s="335"/>
      <c r="BE38" s="336"/>
      <c r="BF38" s="334">
        <v>0</v>
      </c>
      <c r="BG38" s="335"/>
      <c r="BH38" s="335"/>
      <c r="BI38" s="336"/>
      <c r="BJ38" s="328">
        <f>Y38-AF38-AU38</f>
        <v>398</v>
      </c>
      <c r="BK38" s="329"/>
      <c r="BL38" s="329"/>
      <c r="BM38" s="329"/>
      <c r="BN38" s="329"/>
      <c r="BO38" s="329"/>
      <c r="BP38" s="329"/>
      <c r="BQ38" s="330"/>
      <c r="BR38" s="155" t="str">
        <f t="shared" si="1"/>
        <v>ок</v>
      </c>
    </row>
    <row r="39" spans="1:70" ht="17.25" customHeight="1" x14ac:dyDescent="0.25">
      <c r="A39" s="466" t="s">
        <v>281</v>
      </c>
      <c r="B39" s="467"/>
      <c r="C39" s="486" t="s">
        <v>352</v>
      </c>
      <c r="D39" s="487"/>
      <c r="E39" s="487"/>
      <c r="F39" s="487"/>
      <c r="G39" s="487"/>
      <c r="H39" s="487"/>
      <c r="I39" s="487"/>
      <c r="J39" s="488"/>
      <c r="K39" s="441" t="s">
        <v>133</v>
      </c>
      <c r="L39" s="442"/>
      <c r="M39" s="442"/>
      <c r="N39" s="442"/>
      <c r="O39" s="442"/>
      <c r="P39" s="443"/>
      <c r="Q39" s="450" t="s">
        <v>239</v>
      </c>
      <c r="R39" s="451"/>
      <c r="S39" s="451"/>
      <c r="T39" s="451"/>
      <c r="U39" s="451"/>
      <c r="V39" s="451"/>
      <c r="W39" s="451"/>
      <c r="X39" s="452"/>
      <c r="Y39" s="465">
        <f>Y40+Y41+Y42+Y43</f>
        <v>170000</v>
      </c>
      <c r="Z39" s="465"/>
      <c r="AA39" s="465"/>
      <c r="AB39" s="465"/>
      <c r="AC39" s="465"/>
      <c r="AD39" s="465"/>
      <c r="AE39" s="465"/>
      <c r="AF39" s="460">
        <f>SUM(AF40:AL43)</f>
        <v>1260</v>
      </c>
      <c r="AG39" s="460"/>
      <c r="AH39" s="460"/>
      <c r="AI39" s="460"/>
      <c r="AJ39" s="460"/>
      <c r="AK39" s="460"/>
      <c r="AL39" s="460"/>
      <c r="AM39" s="425" t="s">
        <v>27</v>
      </c>
      <c r="AN39" s="425"/>
      <c r="AO39" s="425"/>
      <c r="AP39" s="425"/>
      <c r="AQ39" s="425"/>
      <c r="AR39" s="425"/>
      <c r="AS39" s="425"/>
      <c r="AT39" s="425"/>
      <c r="AU39" s="328">
        <f t="shared" si="0"/>
        <v>168740</v>
      </c>
      <c r="AV39" s="329"/>
      <c r="AW39" s="329"/>
      <c r="AX39" s="330"/>
      <c r="AY39" s="331">
        <f>SUM(AY40:BB43)</f>
        <v>13310</v>
      </c>
      <c r="AZ39" s="332"/>
      <c r="BA39" s="332"/>
      <c r="BB39" s="333"/>
      <c r="BC39" s="328">
        <f>SUM(BC40:BE43)</f>
        <v>155430</v>
      </c>
      <c r="BD39" s="329"/>
      <c r="BE39" s="330"/>
      <c r="BF39" s="328">
        <f>SUM(BF40:BI43)</f>
        <v>0</v>
      </c>
      <c r="BG39" s="329"/>
      <c r="BH39" s="329"/>
      <c r="BI39" s="330"/>
      <c r="BJ39" s="328">
        <f>SUM(BJ40:BQ43)</f>
        <v>0</v>
      </c>
      <c r="BK39" s="329"/>
      <c r="BL39" s="329"/>
      <c r="BM39" s="329"/>
      <c r="BN39" s="329"/>
      <c r="BO39" s="329"/>
      <c r="BP39" s="329"/>
      <c r="BQ39" s="330"/>
      <c r="BR39" s="155" t="str">
        <f t="shared" si="1"/>
        <v>ок</v>
      </c>
    </row>
    <row r="40" spans="1:70" ht="17.25" customHeight="1" x14ac:dyDescent="0.25">
      <c r="A40" s="468"/>
      <c r="B40" s="469"/>
      <c r="C40" s="489"/>
      <c r="D40" s="490"/>
      <c r="E40" s="490"/>
      <c r="F40" s="490"/>
      <c r="G40" s="490"/>
      <c r="H40" s="490"/>
      <c r="I40" s="490"/>
      <c r="J40" s="491"/>
      <c r="K40" s="444"/>
      <c r="L40" s="445"/>
      <c r="M40" s="445"/>
      <c r="N40" s="445"/>
      <c r="O40" s="445"/>
      <c r="P40" s="446"/>
      <c r="Q40" s="453"/>
      <c r="R40" s="454"/>
      <c r="S40" s="454"/>
      <c r="T40" s="454"/>
      <c r="U40" s="454"/>
      <c r="V40" s="454"/>
      <c r="W40" s="454"/>
      <c r="X40" s="455"/>
      <c r="Y40" s="465">
        <v>0</v>
      </c>
      <c r="Z40" s="465"/>
      <c r="AA40" s="465"/>
      <c r="AB40" s="465"/>
      <c r="AC40" s="465"/>
      <c r="AD40" s="465"/>
      <c r="AE40" s="465"/>
      <c r="AF40" s="460">
        <v>0</v>
      </c>
      <c r="AG40" s="460"/>
      <c r="AH40" s="460"/>
      <c r="AI40" s="460"/>
      <c r="AJ40" s="460"/>
      <c r="AK40" s="460"/>
      <c r="AL40" s="460"/>
      <c r="AM40" s="425" t="s">
        <v>35</v>
      </c>
      <c r="AN40" s="425"/>
      <c r="AO40" s="425"/>
      <c r="AP40" s="425"/>
      <c r="AQ40" s="425"/>
      <c r="AR40" s="425"/>
      <c r="AS40" s="425"/>
      <c r="AT40" s="425"/>
      <c r="AU40" s="328">
        <f>BF40+BC40+AY40</f>
        <v>0</v>
      </c>
      <c r="AV40" s="329"/>
      <c r="AW40" s="329"/>
      <c r="AX40" s="330"/>
      <c r="AY40" s="461">
        <v>0</v>
      </c>
      <c r="AZ40" s="462"/>
      <c r="BA40" s="462"/>
      <c r="BB40" s="463"/>
      <c r="BC40" s="334">
        <v>0</v>
      </c>
      <c r="BD40" s="335"/>
      <c r="BE40" s="336"/>
      <c r="BF40" s="334">
        <v>0</v>
      </c>
      <c r="BG40" s="335"/>
      <c r="BH40" s="335"/>
      <c r="BI40" s="336"/>
      <c r="BJ40" s="328">
        <f t="shared" ref="BJ40:BJ42" si="9">Y40-AU40</f>
        <v>0</v>
      </c>
      <c r="BK40" s="329"/>
      <c r="BL40" s="329"/>
      <c r="BM40" s="329"/>
      <c r="BN40" s="329"/>
      <c r="BO40" s="329"/>
      <c r="BP40" s="329"/>
      <c r="BQ40" s="330"/>
      <c r="BR40" s="155" t="str">
        <f t="shared" si="1"/>
        <v>ок</v>
      </c>
    </row>
    <row r="41" spans="1:70" ht="17.25" customHeight="1" x14ac:dyDescent="0.25">
      <c r="A41" s="468"/>
      <c r="B41" s="469"/>
      <c r="C41" s="489"/>
      <c r="D41" s="490"/>
      <c r="E41" s="490"/>
      <c r="F41" s="490"/>
      <c r="G41" s="490"/>
      <c r="H41" s="490"/>
      <c r="I41" s="490"/>
      <c r="J41" s="491"/>
      <c r="K41" s="444"/>
      <c r="L41" s="445"/>
      <c r="M41" s="445"/>
      <c r="N41" s="445"/>
      <c r="O41" s="445"/>
      <c r="P41" s="446"/>
      <c r="Q41" s="453"/>
      <c r="R41" s="454"/>
      <c r="S41" s="454"/>
      <c r="T41" s="454"/>
      <c r="U41" s="454"/>
      <c r="V41" s="454"/>
      <c r="W41" s="454"/>
      <c r="X41" s="455"/>
      <c r="Y41" s="465">
        <v>0</v>
      </c>
      <c r="Z41" s="465"/>
      <c r="AA41" s="465"/>
      <c r="AB41" s="465"/>
      <c r="AC41" s="465"/>
      <c r="AD41" s="465"/>
      <c r="AE41" s="465"/>
      <c r="AF41" s="460">
        <v>0</v>
      </c>
      <c r="AG41" s="460"/>
      <c r="AH41" s="460"/>
      <c r="AI41" s="460"/>
      <c r="AJ41" s="460"/>
      <c r="AK41" s="460"/>
      <c r="AL41" s="460"/>
      <c r="AM41" s="425" t="s">
        <v>25</v>
      </c>
      <c r="AN41" s="425"/>
      <c r="AO41" s="425"/>
      <c r="AP41" s="425"/>
      <c r="AQ41" s="425"/>
      <c r="AR41" s="425"/>
      <c r="AS41" s="425"/>
      <c r="AT41" s="425"/>
      <c r="AU41" s="328">
        <f t="shared" si="0"/>
        <v>0</v>
      </c>
      <c r="AV41" s="329"/>
      <c r="AW41" s="329"/>
      <c r="AX41" s="330"/>
      <c r="AY41" s="461">
        <v>0</v>
      </c>
      <c r="AZ41" s="462"/>
      <c r="BA41" s="462"/>
      <c r="BB41" s="463"/>
      <c r="BC41" s="334">
        <v>0</v>
      </c>
      <c r="BD41" s="335"/>
      <c r="BE41" s="336"/>
      <c r="BF41" s="334">
        <v>0</v>
      </c>
      <c r="BG41" s="335"/>
      <c r="BH41" s="335"/>
      <c r="BI41" s="336"/>
      <c r="BJ41" s="328">
        <f t="shared" si="9"/>
        <v>0</v>
      </c>
      <c r="BK41" s="329"/>
      <c r="BL41" s="329"/>
      <c r="BM41" s="329"/>
      <c r="BN41" s="329"/>
      <c r="BO41" s="329"/>
      <c r="BP41" s="329"/>
      <c r="BQ41" s="330"/>
      <c r="BR41" s="155" t="str">
        <f t="shared" si="1"/>
        <v>ок</v>
      </c>
    </row>
    <row r="42" spans="1:70" ht="17.25" customHeight="1" x14ac:dyDescent="0.25">
      <c r="A42" s="468"/>
      <c r="B42" s="469"/>
      <c r="C42" s="489"/>
      <c r="D42" s="490"/>
      <c r="E42" s="490"/>
      <c r="F42" s="490"/>
      <c r="G42" s="490"/>
      <c r="H42" s="490"/>
      <c r="I42" s="490"/>
      <c r="J42" s="491"/>
      <c r="K42" s="444"/>
      <c r="L42" s="445"/>
      <c r="M42" s="445"/>
      <c r="N42" s="445"/>
      <c r="O42" s="445"/>
      <c r="P42" s="446"/>
      <c r="Q42" s="453"/>
      <c r="R42" s="454"/>
      <c r="S42" s="454"/>
      <c r="T42" s="454"/>
      <c r="U42" s="454"/>
      <c r="V42" s="454"/>
      <c r="W42" s="454"/>
      <c r="X42" s="455"/>
      <c r="Y42" s="465">
        <v>0</v>
      </c>
      <c r="Z42" s="465"/>
      <c r="AA42" s="465"/>
      <c r="AB42" s="465"/>
      <c r="AC42" s="465"/>
      <c r="AD42" s="465"/>
      <c r="AE42" s="465"/>
      <c r="AF42" s="460">
        <v>0</v>
      </c>
      <c r="AG42" s="460"/>
      <c r="AH42" s="460"/>
      <c r="AI42" s="460"/>
      <c r="AJ42" s="460"/>
      <c r="AK42" s="460"/>
      <c r="AL42" s="460"/>
      <c r="AM42" s="425" t="s">
        <v>53</v>
      </c>
      <c r="AN42" s="425"/>
      <c r="AO42" s="425"/>
      <c r="AP42" s="425"/>
      <c r="AQ42" s="425"/>
      <c r="AR42" s="425"/>
      <c r="AS42" s="425"/>
      <c r="AT42" s="425"/>
      <c r="AU42" s="328">
        <f t="shared" si="0"/>
        <v>0</v>
      </c>
      <c r="AV42" s="329"/>
      <c r="AW42" s="329"/>
      <c r="AX42" s="330"/>
      <c r="AY42" s="461">
        <v>0</v>
      </c>
      <c r="AZ42" s="462"/>
      <c r="BA42" s="462"/>
      <c r="BB42" s="463"/>
      <c r="BC42" s="334">
        <v>0</v>
      </c>
      <c r="BD42" s="335"/>
      <c r="BE42" s="336"/>
      <c r="BF42" s="334">
        <v>0</v>
      </c>
      <c r="BG42" s="335"/>
      <c r="BH42" s="335"/>
      <c r="BI42" s="336"/>
      <c r="BJ42" s="328">
        <f t="shared" si="9"/>
        <v>0</v>
      </c>
      <c r="BK42" s="329"/>
      <c r="BL42" s="329"/>
      <c r="BM42" s="329"/>
      <c r="BN42" s="329"/>
      <c r="BO42" s="329"/>
      <c r="BP42" s="329"/>
      <c r="BQ42" s="330"/>
      <c r="BR42" s="155" t="str">
        <f t="shared" si="1"/>
        <v>ок</v>
      </c>
    </row>
    <row r="43" spans="1:70" ht="17.25" customHeight="1" x14ac:dyDescent="0.25">
      <c r="A43" s="470"/>
      <c r="B43" s="471"/>
      <c r="C43" s="492"/>
      <c r="D43" s="493"/>
      <c r="E43" s="493"/>
      <c r="F43" s="493"/>
      <c r="G43" s="493"/>
      <c r="H43" s="493"/>
      <c r="I43" s="493"/>
      <c r="J43" s="494"/>
      <c r="K43" s="447"/>
      <c r="L43" s="448"/>
      <c r="M43" s="448"/>
      <c r="N43" s="448"/>
      <c r="O43" s="448"/>
      <c r="P43" s="449"/>
      <c r="Q43" s="456"/>
      <c r="R43" s="457"/>
      <c r="S43" s="457"/>
      <c r="T43" s="457"/>
      <c r="U43" s="457"/>
      <c r="V43" s="457"/>
      <c r="W43" s="457"/>
      <c r="X43" s="458"/>
      <c r="Y43" s="464">
        <v>170000</v>
      </c>
      <c r="Z43" s="464"/>
      <c r="AA43" s="464"/>
      <c r="AB43" s="464"/>
      <c r="AC43" s="464"/>
      <c r="AD43" s="464"/>
      <c r="AE43" s="464"/>
      <c r="AF43" s="460">
        <v>1260</v>
      </c>
      <c r="AG43" s="460"/>
      <c r="AH43" s="460"/>
      <c r="AI43" s="460"/>
      <c r="AJ43" s="460"/>
      <c r="AK43" s="460"/>
      <c r="AL43" s="460"/>
      <c r="AM43" s="425" t="s">
        <v>45</v>
      </c>
      <c r="AN43" s="425"/>
      <c r="AO43" s="425"/>
      <c r="AP43" s="425"/>
      <c r="AQ43" s="425"/>
      <c r="AR43" s="425"/>
      <c r="AS43" s="425"/>
      <c r="AT43" s="425"/>
      <c r="AU43" s="328">
        <f>BF43+BC43+AY43</f>
        <v>168740</v>
      </c>
      <c r="AV43" s="329"/>
      <c r="AW43" s="329"/>
      <c r="AX43" s="330"/>
      <c r="AY43" s="472">
        <v>13310</v>
      </c>
      <c r="AZ43" s="473"/>
      <c r="BA43" s="473"/>
      <c r="BB43" s="474"/>
      <c r="BC43" s="398">
        <v>155430</v>
      </c>
      <c r="BD43" s="399"/>
      <c r="BE43" s="400"/>
      <c r="BF43" s="334">
        <v>0</v>
      </c>
      <c r="BG43" s="335"/>
      <c r="BH43" s="335"/>
      <c r="BI43" s="336"/>
      <c r="BJ43" s="328">
        <v>0</v>
      </c>
      <c r="BK43" s="329"/>
      <c r="BL43" s="329"/>
      <c r="BM43" s="329"/>
      <c r="BN43" s="329"/>
      <c r="BO43" s="329"/>
      <c r="BP43" s="329"/>
      <c r="BQ43" s="330"/>
      <c r="BR43" s="155" t="str">
        <f t="shared" si="1"/>
        <v>ок</v>
      </c>
    </row>
    <row r="44" spans="1:70" s="130" customFormat="1" ht="16.5" customHeight="1" x14ac:dyDescent="0.25">
      <c r="A44" s="353" t="s">
        <v>298</v>
      </c>
      <c r="B44" s="354"/>
      <c r="C44" s="510" t="s">
        <v>308</v>
      </c>
      <c r="D44" s="511"/>
      <c r="E44" s="511"/>
      <c r="F44" s="511"/>
      <c r="G44" s="511"/>
      <c r="H44" s="511"/>
      <c r="I44" s="511"/>
      <c r="J44" s="512"/>
      <c r="K44" s="368" t="s">
        <v>271</v>
      </c>
      <c r="L44" s="369"/>
      <c r="M44" s="369"/>
      <c r="N44" s="369"/>
      <c r="O44" s="369"/>
      <c r="P44" s="370"/>
      <c r="Q44" s="377" t="s">
        <v>272</v>
      </c>
      <c r="R44" s="378"/>
      <c r="S44" s="378"/>
      <c r="T44" s="378"/>
      <c r="U44" s="378"/>
      <c r="V44" s="378"/>
      <c r="W44" s="378"/>
      <c r="X44" s="379"/>
      <c r="Y44" s="349">
        <f>SUM(Y45:AE48)</f>
        <v>145558</v>
      </c>
      <c r="Z44" s="349"/>
      <c r="AA44" s="349"/>
      <c r="AB44" s="349"/>
      <c r="AC44" s="349"/>
      <c r="AD44" s="349"/>
      <c r="AE44" s="349"/>
      <c r="AF44" s="338">
        <f>SUM(AF45:AL48)</f>
        <v>43668</v>
      </c>
      <c r="AG44" s="338"/>
      <c r="AH44" s="338"/>
      <c r="AI44" s="338"/>
      <c r="AJ44" s="338"/>
      <c r="AK44" s="338"/>
      <c r="AL44" s="338"/>
      <c r="AM44" s="339" t="s">
        <v>27</v>
      </c>
      <c r="AN44" s="339"/>
      <c r="AO44" s="339"/>
      <c r="AP44" s="339"/>
      <c r="AQ44" s="339"/>
      <c r="AR44" s="339"/>
      <c r="AS44" s="339"/>
      <c r="AT44" s="339"/>
      <c r="AU44" s="328">
        <f>AY44+BC44+BF44</f>
        <v>101890</v>
      </c>
      <c r="AV44" s="329"/>
      <c r="AW44" s="329"/>
      <c r="AX44" s="330"/>
      <c r="AY44" s="331">
        <f>SUM(AY45:BB48)</f>
        <v>101890</v>
      </c>
      <c r="AZ44" s="332"/>
      <c r="BA44" s="332"/>
      <c r="BB44" s="333"/>
      <c r="BC44" s="328">
        <f>SUM(BC45:BE48)</f>
        <v>0</v>
      </c>
      <c r="BD44" s="329"/>
      <c r="BE44" s="330"/>
      <c r="BF44" s="334">
        <f>SUM(BF45:BI48)</f>
        <v>0</v>
      </c>
      <c r="BG44" s="335"/>
      <c r="BH44" s="335"/>
      <c r="BI44" s="336"/>
      <c r="BJ44" s="328">
        <f>Y44-AF44-AU44</f>
        <v>0</v>
      </c>
      <c r="BK44" s="329"/>
      <c r="BL44" s="329"/>
      <c r="BM44" s="329"/>
      <c r="BN44" s="329"/>
      <c r="BO44" s="329"/>
      <c r="BP44" s="329"/>
      <c r="BQ44" s="330"/>
      <c r="BR44" s="155" t="str">
        <f t="shared" si="1"/>
        <v>ок</v>
      </c>
    </row>
    <row r="45" spans="1:70" s="130" customFormat="1" ht="17.25" customHeight="1" x14ac:dyDescent="0.25">
      <c r="A45" s="355"/>
      <c r="B45" s="356"/>
      <c r="C45" s="513"/>
      <c r="D45" s="514"/>
      <c r="E45" s="514"/>
      <c r="F45" s="514"/>
      <c r="G45" s="514"/>
      <c r="H45" s="514"/>
      <c r="I45" s="514"/>
      <c r="J45" s="515"/>
      <c r="K45" s="371"/>
      <c r="L45" s="372"/>
      <c r="M45" s="372"/>
      <c r="N45" s="372"/>
      <c r="O45" s="372"/>
      <c r="P45" s="373"/>
      <c r="Q45" s="380"/>
      <c r="R45" s="381"/>
      <c r="S45" s="381"/>
      <c r="T45" s="381"/>
      <c r="U45" s="381"/>
      <c r="V45" s="381"/>
      <c r="W45" s="381"/>
      <c r="X45" s="382"/>
      <c r="Y45" s="349">
        <v>0</v>
      </c>
      <c r="Z45" s="349"/>
      <c r="AA45" s="349"/>
      <c r="AB45" s="349"/>
      <c r="AC45" s="349"/>
      <c r="AD45" s="349"/>
      <c r="AE45" s="349"/>
      <c r="AF45" s="338">
        <v>0</v>
      </c>
      <c r="AG45" s="338"/>
      <c r="AH45" s="338"/>
      <c r="AI45" s="338"/>
      <c r="AJ45" s="338"/>
      <c r="AK45" s="338"/>
      <c r="AL45" s="338"/>
      <c r="AM45" s="339" t="s">
        <v>35</v>
      </c>
      <c r="AN45" s="339"/>
      <c r="AO45" s="339"/>
      <c r="AP45" s="339"/>
      <c r="AQ45" s="339"/>
      <c r="AR45" s="339"/>
      <c r="AS45" s="339"/>
      <c r="AT45" s="339"/>
      <c r="AU45" s="328">
        <v>0</v>
      </c>
      <c r="AV45" s="329"/>
      <c r="AW45" s="329"/>
      <c r="AX45" s="330"/>
      <c r="AY45" s="331">
        <v>0</v>
      </c>
      <c r="AZ45" s="332"/>
      <c r="BA45" s="332"/>
      <c r="BB45" s="333"/>
      <c r="BC45" s="328">
        <v>0</v>
      </c>
      <c r="BD45" s="329"/>
      <c r="BE45" s="330"/>
      <c r="BF45" s="334">
        <v>0</v>
      </c>
      <c r="BG45" s="335"/>
      <c r="BH45" s="335"/>
      <c r="BI45" s="336"/>
      <c r="BJ45" s="328">
        <v>0</v>
      </c>
      <c r="BK45" s="329"/>
      <c r="BL45" s="329"/>
      <c r="BM45" s="329"/>
      <c r="BN45" s="329"/>
      <c r="BO45" s="329"/>
      <c r="BP45" s="329"/>
      <c r="BQ45" s="330"/>
      <c r="BR45" s="155" t="str">
        <f t="shared" si="1"/>
        <v>ок</v>
      </c>
    </row>
    <row r="46" spans="1:70" s="130" customFormat="1" ht="17.25" customHeight="1" x14ac:dyDescent="0.25">
      <c r="A46" s="355"/>
      <c r="B46" s="356"/>
      <c r="C46" s="513"/>
      <c r="D46" s="514"/>
      <c r="E46" s="514"/>
      <c r="F46" s="514"/>
      <c r="G46" s="514"/>
      <c r="H46" s="514"/>
      <c r="I46" s="514"/>
      <c r="J46" s="515"/>
      <c r="K46" s="371"/>
      <c r="L46" s="372"/>
      <c r="M46" s="372"/>
      <c r="N46" s="372"/>
      <c r="O46" s="372"/>
      <c r="P46" s="373"/>
      <c r="Q46" s="380"/>
      <c r="R46" s="381"/>
      <c r="S46" s="381"/>
      <c r="T46" s="381"/>
      <c r="U46" s="381"/>
      <c r="V46" s="381"/>
      <c r="W46" s="381"/>
      <c r="X46" s="382"/>
      <c r="Y46" s="349">
        <v>0</v>
      </c>
      <c r="Z46" s="349"/>
      <c r="AA46" s="349"/>
      <c r="AB46" s="349"/>
      <c r="AC46" s="349"/>
      <c r="AD46" s="349"/>
      <c r="AE46" s="349"/>
      <c r="AF46" s="338">
        <v>0</v>
      </c>
      <c r="AG46" s="338"/>
      <c r="AH46" s="338"/>
      <c r="AI46" s="338"/>
      <c r="AJ46" s="338"/>
      <c r="AK46" s="338"/>
      <c r="AL46" s="338"/>
      <c r="AM46" s="339" t="s">
        <v>25</v>
      </c>
      <c r="AN46" s="339"/>
      <c r="AO46" s="339"/>
      <c r="AP46" s="339"/>
      <c r="AQ46" s="339"/>
      <c r="AR46" s="339"/>
      <c r="AS46" s="339"/>
      <c r="AT46" s="339"/>
      <c r="AU46" s="328">
        <v>0</v>
      </c>
      <c r="AV46" s="329"/>
      <c r="AW46" s="329"/>
      <c r="AX46" s="330"/>
      <c r="AY46" s="331">
        <v>0</v>
      </c>
      <c r="AZ46" s="332"/>
      <c r="BA46" s="332"/>
      <c r="BB46" s="333"/>
      <c r="BC46" s="328">
        <v>0</v>
      </c>
      <c r="BD46" s="329"/>
      <c r="BE46" s="330"/>
      <c r="BF46" s="334">
        <v>0</v>
      </c>
      <c r="BG46" s="335"/>
      <c r="BH46" s="335"/>
      <c r="BI46" s="336"/>
      <c r="BJ46" s="328">
        <v>0</v>
      </c>
      <c r="BK46" s="329"/>
      <c r="BL46" s="329"/>
      <c r="BM46" s="329"/>
      <c r="BN46" s="329"/>
      <c r="BO46" s="329"/>
      <c r="BP46" s="329"/>
      <c r="BQ46" s="330"/>
      <c r="BR46" s="155" t="str">
        <f t="shared" si="1"/>
        <v>ок</v>
      </c>
    </row>
    <row r="47" spans="1:70" s="130" customFormat="1" ht="17.25" customHeight="1" x14ac:dyDescent="0.25">
      <c r="A47" s="355"/>
      <c r="B47" s="356"/>
      <c r="C47" s="513"/>
      <c r="D47" s="514"/>
      <c r="E47" s="514"/>
      <c r="F47" s="514"/>
      <c r="G47" s="514"/>
      <c r="H47" s="514"/>
      <c r="I47" s="514"/>
      <c r="J47" s="515"/>
      <c r="K47" s="371"/>
      <c r="L47" s="372"/>
      <c r="M47" s="372"/>
      <c r="N47" s="372"/>
      <c r="O47" s="372"/>
      <c r="P47" s="373"/>
      <c r="Q47" s="380"/>
      <c r="R47" s="381"/>
      <c r="S47" s="381"/>
      <c r="T47" s="381"/>
      <c r="U47" s="381"/>
      <c r="V47" s="381"/>
      <c r="W47" s="381"/>
      <c r="X47" s="382"/>
      <c r="Y47" s="349">
        <v>145558</v>
      </c>
      <c r="Z47" s="349"/>
      <c r="AA47" s="349"/>
      <c r="AB47" s="349"/>
      <c r="AC47" s="349"/>
      <c r="AD47" s="349"/>
      <c r="AE47" s="349"/>
      <c r="AF47" s="338">
        <v>43668</v>
      </c>
      <c r="AG47" s="338"/>
      <c r="AH47" s="338"/>
      <c r="AI47" s="338"/>
      <c r="AJ47" s="338"/>
      <c r="AK47" s="338"/>
      <c r="AL47" s="338"/>
      <c r="AM47" s="339" t="s">
        <v>53</v>
      </c>
      <c r="AN47" s="339"/>
      <c r="AO47" s="339"/>
      <c r="AP47" s="339"/>
      <c r="AQ47" s="339"/>
      <c r="AR47" s="339"/>
      <c r="AS47" s="339"/>
      <c r="AT47" s="339"/>
      <c r="AU47" s="328">
        <v>101890</v>
      </c>
      <c r="AV47" s="329"/>
      <c r="AW47" s="329"/>
      <c r="AX47" s="330"/>
      <c r="AY47" s="386">
        <v>101890</v>
      </c>
      <c r="AZ47" s="387"/>
      <c r="BA47" s="387"/>
      <c r="BB47" s="388"/>
      <c r="BC47" s="328">
        <v>0</v>
      </c>
      <c r="BD47" s="329"/>
      <c r="BE47" s="330"/>
      <c r="BF47" s="334">
        <v>0</v>
      </c>
      <c r="BG47" s="335"/>
      <c r="BH47" s="335"/>
      <c r="BI47" s="336"/>
      <c r="BJ47" s="328">
        <f>Y47-AF47-AU47</f>
        <v>0</v>
      </c>
      <c r="BK47" s="329"/>
      <c r="BL47" s="329"/>
      <c r="BM47" s="329"/>
      <c r="BN47" s="329"/>
      <c r="BO47" s="329"/>
      <c r="BP47" s="329"/>
      <c r="BQ47" s="330"/>
      <c r="BR47" s="155" t="str">
        <f t="shared" si="1"/>
        <v>ок</v>
      </c>
    </row>
    <row r="48" spans="1:70" s="130" customFormat="1" ht="17.25" customHeight="1" x14ac:dyDescent="0.25">
      <c r="A48" s="357"/>
      <c r="B48" s="358"/>
      <c r="C48" s="516"/>
      <c r="D48" s="517"/>
      <c r="E48" s="517"/>
      <c r="F48" s="517"/>
      <c r="G48" s="517"/>
      <c r="H48" s="517"/>
      <c r="I48" s="517"/>
      <c r="J48" s="518"/>
      <c r="K48" s="374"/>
      <c r="L48" s="375"/>
      <c r="M48" s="375"/>
      <c r="N48" s="375"/>
      <c r="O48" s="375"/>
      <c r="P48" s="376"/>
      <c r="Q48" s="383"/>
      <c r="R48" s="384"/>
      <c r="S48" s="384"/>
      <c r="T48" s="384"/>
      <c r="U48" s="384"/>
      <c r="V48" s="384"/>
      <c r="W48" s="384"/>
      <c r="X48" s="385"/>
      <c r="Y48" s="337">
        <v>0</v>
      </c>
      <c r="Z48" s="337"/>
      <c r="AA48" s="337"/>
      <c r="AB48" s="337"/>
      <c r="AC48" s="337"/>
      <c r="AD48" s="337"/>
      <c r="AE48" s="337"/>
      <c r="AF48" s="338">
        <v>0</v>
      </c>
      <c r="AG48" s="338"/>
      <c r="AH48" s="338"/>
      <c r="AI48" s="338"/>
      <c r="AJ48" s="338"/>
      <c r="AK48" s="338"/>
      <c r="AL48" s="338"/>
      <c r="AM48" s="339" t="s">
        <v>45</v>
      </c>
      <c r="AN48" s="339"/>
      <c r="AO48" s="339"/>
      <c r="AP48" s="339"/>
      <c r="AQ48" s="339"/>
      <c r="AR48" s="339"/>
      <c r="AS48" s="339"/>
      <c r="AT48" s="339"/>
      <c r="AU48" s="340">
        <v>0</v>
      </c>
      <c r="AV48" s="341"/>
      <c r="AW48" s="341"/>
      <c r="AX48" s="342"/>
      <c r="AY48" s="343">
        <v>0</v>
      </c>
      <c r="AZ48" s="344"/>
      <c r="BA48" s="344"/>
      <c r="BB48" s="345"/>
      <c r="BC48" s="340">
        <v>0</v>
      </c>
      <c r="BD48" s="341"/>
      <c r="BE48" s="342"/>
      <c r="BF48" s="346">
        <v>0</v>
      </c>
      <c r="BG48" s="347"/>
      <c r="BH48" s="347"/>
      <c r="BI48" s="348"/>
      <c r="BJ48" s="340">
        <v>0</v>
      </c>
      <c r="BK48" s="341"/>
      <c r="BL48" s="341"/>
      <c r="BM48" s="341"/>
      <c r="BN48" s="341"/>
      <c r="BO48" s="341"/>
      <c r="BP48" s="341"/>
      <c r="BQ48" s="342"/>
      <c r="BR48" s="155" t="str">
        <f t="shared" si="1"/>
        <v>ок</v>
      </c>
    </row>
    <row r="49" spans="1:70" s="130" customFormat="1" ht="17.25" customHeight="1" x14ac:dyDescent="0.25">
      <c r="A49" s="353" t="s">
        <v>306</v>
      </c>
      <c r="B49" s="354"/>
      <c r="C49" s="510" t="s">
        <v>344</v>
      </c>
      <c r="D49" s="511"/>
      <c r="E49" s="511"/>
      <c r="F49" s="511"/>
      <c r="G49" s="511"/>
      <c r="H49" s="511"/>
      <c r="I49" s="511"/>
      <c r="J49" s="512"/>
      <c r="K49" s="368" t="s">
        <v>241</v>
      </c>
      <c r="L49" s="369"/>
      <c r="M49" s="369"/>
      <c r="N49" s="369"/>
      <c r="O49" s="369"/>
      <c r="P49" s="370"/>
      <c r="Q49" s="377" t="s">
        <v>345</v>
      </c>
      <c r="R49" s="378"/>
      <c r="S49" s="378"/>
      <c r="T49" s="378"/>
      <c r="U49" s="378"/>
      <c r="V49" s="378"/>
      <c r="W49" s="378"/>
      <c r="X49" s="379"/>
      <c r="Y49" s="349">
        <f>SUM(Y50:AE53)</f>
        <v>47572</v>
      </c>
      <c r="Z49" s="349"/>
      <c r="AA49" s="349"/>
      <c r="AB49" s="349"/>
      <c r="AC49" s="349"/>
      <c r="AD49" s="349"/>
      <c r="AE49" s="349"/>
      <c r="AF49" s="338">
        <f>SUM(AF50:AL53)</f>
        <v>0</v>
      </c>
      <c r="AG49" s="338"/>
      <c r="AH49" s="338"/>
      <c r="AI49" s="338"/>
      <c r="AJ49" s="338"/>
      <c r="AK49" s="338"/>
      <c r="AL49" s="338"/>
      <c r="AM49" s="339" t="s">
        <v>27</v>
      </c>
      <c r="AN49" s="339"/>
      <c r="AO49" s="339"/>
      <c r="AP49" s="339"/>
      <c r="AQ49" s="339"/>
      <c r="AR49" s="339"/>
      <c r="AS49" s="339"/>
      <c r="AT49" s="339"/>
      <c r="AU49" s="328">
        <f>AY49+BC49+BF49</f>
        <v>47572</v>
      </c>
      <c r="AV49" s="329"/>
      <c r="AW49" s="329"/>
      <c r="AX49" s="330"/>
      <c r="AY49" s="331">
        <f>SUM(AY50:BB53)</f>
        <v>47572</v>
      </c>
      <c r="AZ49" s="332"/>
      <c r="BA49" s="332"/>
      <c r="BB49" s="333"/>
      <c r="BC49" s="328">
        <f>SUM(BC50:BE53)</f>
        <v>0</v>
      </c>
      <c r="BD49" s="329"/>
      <c r="BE49" s="330"/>
      <c r="BF49" s="334">
        <f>SUM(BF50:BI53)</f>
        <v>0</v>
      </c>
      <c r="BG49" s="335"/>
      <c r="BH49" s="335"/>
      <c r="BI49" s="336"/>
      <c r="BJ49" s="328">
        <f>Y49-AF49-AU49</f>
        <v>0</v>
      </c>
      <c r="BK49" s="329"/>
      <c r="BL49" s="329"/>
      <c r="BM49" s="329"/>
      <c r="BN49" s="329"/>
      <c r="BO49" s="329"/>
      <c r="BP49" s="329"/>
      <c r="BQ49" s="330"/>
      <c r="BR49" s="155" t="str">
        <f t="shared" ref="BR49:BR53" si="10">IF(AF49+AY49+BC49+BF49+BJ49=Y49,"ок","неверно")</f>
        <v>ок</v>
      </c>
    </row>
    <row r="50" spans="1:70" s="130" customFormat="1" ht="17.25" customHeight="1" x14ac:dyDescent="0.25">
      <c r="A50" s="355"/>
      <c r="B50" s="356"/>
      <c r="C50" s="513"/>
      <c r="D50" s="514"/>
      <c r="E50" s="514"/>
      <c r="F50" s="514"/>
      <c r="G50" s="514"/>
      <c r="H50" s="514"/>
      <c r="I50" s="514"/>
      <c r="J50" s="515"/>
      <c r="K50" s="371"/>
      <c r="L50" s="372"/>
      <c r="M50" s="372"/>
      <c r="N50" s="372"/>
      <c r="O50" s="372"/>
      <c r="P50" s="373"/>
      <c r="Q50" s="380"/>
      <c r="R50" s="381"/>
      <c r="S50" s="381"/>
      <c r="T50" s="381"/>
      <c r="U50" s="381"/>
      <c r="V50" s="381"/>
      <c r="W50" s="381"/>
      <c r="X50" s="382"/>
      <c r="Y50" s="349">
        <v>0</v>
      </c>
      <c r="Z50" s="349"/>
      <c r="AA50" s="349"/>
      <c r="AB50" s="349"/>
      <c r="AC50" s="349"/>
      <c r="AD50" s="349"/>
      <c r="AE50" s="349"/>
      <c r="AF50" s="338">
        <v>0</v>
      </c>
      <c r="AG50" s="338"/>
      <c r="AH50" s="338"/>
      <c r="AI50" s="338"/>
      <c r="AJ50" s="338"/>
      <c r="AK50" s="338"/>
      <c r="AL50" s="338"/>
      <c r="AM50" s="339" t="s">
        <v>35</v>
      </c>
      <c r="AN50" s="339"/>
      <c r="AO50" s="339"/>
      <c r="AP50" s="339"/>
      <c r="AQ50" s="339"/>
      <c r="AR50" s="339"/>
      <c r="AS50" s="339"/>
      <c r="AT50" s="339"/>
      <c r="AU50" s="328">
        <f t="shared" ref="AU50:AU53" si="11">AY50+BC50+BF50</f>
        <v>0</v>
      </c>
      <c r="AV50" s="329"/>
      <c r="AW50" s="329"/>
      <c r="AX50" s="330"/>
      <c r="AY50" s="331">
        <v>0</v>
      </c>
      <c r="AZ50" s="332"/>
      <c r="BA50" s="332"/>
      <c r="BB50" s="333"/>
      <c r="BC50" s="328">
        <v>0</v>
      </c>
      <c r="BD50" s="329"/>
      <c r="BE50" s="330"/>
      <c r="BF50" s="334">
        <v>0</v>
      </c>
      <c r="BG50" s="335"/>
      <c r="BH50" s="335"/>
      <c r="BI50" s="336"/>
      <c r="BJ50" s="328">
        <v>0</v>
      </c>
      <c r="BK50" s="329"/>
      <c r="BL50" s="329"/>
      <c r="BM50" s="329"/>
      <c r="BN50" s="329"/>
      <c r="BO50" s="329"/>
      <c r="BP50" s="329"/>
      <c r="BQ50" s="330"/>
      <c r="BR50" s="155" t="str">
        <f t="shared" si="10"/>
        <v>ок</v>
      </c>
    </row>
    <row r="51" spans="1:70" s="130" customFormat="1" ht="17.25" customHeight="1" x14ac:dyDescent="0.25">
      <c r="A51" s="355"/>
      <c r="B51" s="356"/>
      <c r="C51" s="513"/>
      <c r="D51" s="514"/>
      <c r="E51" s="514"/>
      <c r="F51" s="514"/>
      <c r="G51" s="514"/>
      <c r="H51" s="514"/>
      <c r="I51" s="514"/>
      <c r="J51" s="515"/>
      <c r="K51" s="371"/>
      <c r="L51" s="372"/>
      <c r="M51" s="372"/>
      <c r="N51" s="372"/>
      <c r="O51" s="372"/>
      <c r="P51" s="373"/>
      <c r="Q51" s="380"/>
      <c r="R51" s="381"/>
      <c r="S51" s="381"/>
      <c r="T51" s="381"/>
      <c r="U51" s="381"/>
      <c r="V51" s="381"/>
      <c r="W51" s="381"/>
      <c r="X51" s="382"/>
      <c r="Y51" s="349">
        <v>0</v>
      </c>
      <c r="Z51" s="349"/>
      <c r="AA51" s="349"/>
      <c r="AB51" s="349"/>
      <c r="AC51" s="349"/>
      <c r="AD51" s="349"/>
      <c r="AE51" s="349"/>
      <c r="AF51" s="338">
        <v>0</v>
      </c>
      <c r="AG51" s="338"/>
      <c r="AH51" s="338"/>
      <c r="AI51" s="338"/>
      <c r="AJ51" s="338"/>
      <c r="AK51" s="338"/>
      <c r="AL51" s="338"/>
      <c r="AM51" s="339" t="s">
        <v>25</v>
      </c>
      <c r="AN51" s="339"/>
      <c r="AO51" s="339"/>
      <c r="AP51" s="339"/>
      <c r="AQ51" s="339"/>
      <c r="AR51" s="339"/>
      <c r="AS51" s="339"/>
      <c r="AT51" s="339"/>
      <c r="AU51" s="328">
        <f t="shared" si="11"/>
        <v>0</v>
      </c>
      <c r="AV51" s="329"/>
      <c r="AW51" s="329"/>
      <c r="AX51" s="330"/>
      <c r="AY51" s="331">
        <v>0</v>
      </c>
      <c r="AZ51" s="332"/>
      <c r="BA51" s="332"/>
      <c r="BB51" s="333"/>
      <c r="BC51" s="328">
        <v>0</v>
      </c>
      <c r="BD51" s="329"/>
      <c r="BE51" s="330"/>
      <c r="BF51" s="334">
        <v>0</v>
      </c>
      <c r="BG51" s="335"/>
      <c r="BH51" s="335"/>
      <c r="BI51" s="336"/>
      <c r="BJ51" s="328">
        <v>0</v>
      </c>
      <c r="BK51" s="329"/>
      <c r="BL51" s="329"/>
      <c r="BM51" s="329"/>
      <c r="BN51" s="329"/>
      <c r="BO51" s="329"/>
      <c r="BP51" s="329"/>
      <c r="BQ51" s="330"/>
      <c r="BR51" s="155" t="str">
        <f t="shared" si="10"/>
        <v>ок</v>
      </c>
    </row>
    <row r="52" spans="1:70" s="130" customFormat="1" ht="17.25" customHeight="1" x14ac:dyDescent="0.25">
      <c r="A52" s="355"/>
      <c r="B52" s="356"/>
      <c r="C52" s="513"/>
      <c r="D52" s="514"/>
      <c r="E52" s="514"/>
      <c r="F52" s="514"/>
      <c r="G52" s="514"/>
      <c r="H52" s="514"/>
      <c r="I52" s="514"/>
      <c r="J52" s="515"/>
      <c r="K52" s="371"/>
      <c r="L52" s="372"/>
      <c r="M52" s="372"/>
      <c r="N52" s="372"/>
      <c r="O52" s="372"/>
      <c r="P52" s="373"/>
      <c r="Q52" s="380"/>
      <c r="R52" s="381"/>
      <c r="S52" s="381"/>
      <c r="T52" s="381"/>
      <c r="U52" s="381"/>
      <c r="V52" s="381"/>
      <c r="W52" s="381"/>
      <c r="X52" s="382"/>
      <c r="Y52" s="349">
        <v>0</v>
      </c>
      <c r="Z52" s="349"/>
      <c r="AA52" s="349"/>
      <c r="AB52" s="349"/>
      <c r="AC52" s="349"/>
      <c r="AD52" s="349"/>
      <c r="AE52" s="349"/>
      <c r="AF52" s="338">
        <v>0</v>
      </c>
      <c r="AG52" s="338"/>
      <c r="AH52" s="338"/>
      <c r="AI52" s="338"/>
      <c r="AJ52" s="338"/>
      <c r="AK52" s="338"/>
      <c r="AL52" s="338"/>
      <c r="AM52" s="339" t="s">
        <v>53</v>
      </c>
      <c r="AN52" s="339"/>
      <c r="AO52" s="339"/>
      <c r="AP52" s="339"/>
      <c r="AQ52" s="339"/>
      <c r="AR52" s="339"/>
      <c r="AS52" s="339"/>
      <c r="AT52" s="339"/>
      <c r="AU52" s="328">
        <f t="shared" si="11"/>
        <v>0</v>
      </c>
      <c r="AV52" s="329"/>
      <c r="AW52" s="329"/>
      <c r="AX52" s="330"/>
      <c r="AY52" s="331">
        <v>0</v>
      </c>
      <c r="AZ52" s="332"/>
      <c r="BA52" s="332"/>
      <c r="BB52" s="333"/>
      <c r="BC52" s="328">
        <v>0</v>
      </c>
      <c r="BD52" s="329"/>
      <c r="BE52" s="330"/>
      <c r="BF52" s="334">
        <v>0</v>
      </c>
      <c r="BG52" s="335"/>
      <c r="BH52" s="335"/>
      <c r="BI52" s="336"/>
      <c r="BJ52" s="328">
        <f>Y52-AF52-AU52</f>
        <v>0</v>
      </c>
      <c r="BK52" s="329"/>
      <c r="BL52" s="329"/>
      <c r="BM52" s="329"/>
      <c r="BN52" s="329"/>
      <c r="BO52" s="329"/>
      <c r="BP52" s="329"/>
      <c r="BQ52" s="330"/>
      <c r="BR52" s="155" t="str">
        <f t="shared" si="10"/>
        <v>ок</v>
      </c>
    </row>
    <row r="53" spans="1:70" s="130" customFormat="1" ht="26.25" customHeight="1" x14ac:dyDescent="0.25">
      <c r="A53" s="357"/>
      <c r="B53" s="358"/>
      <c r="C53" s="516"/>
      <c r="D53" s="517"/>
      <c r="E53" s="517"/>
      <c r="F53" s="517"/>
      <c r="G53" s="517"/>
      <c r="H53" s="517"/>
      <c r="I53" s="517"/>
      <c r="J53" s="518"/>
      <c r="K53" s="374"/>
      <c r="L53" s="375"/>
      <c r="M53" s="375"/>
      <c r="N53" s="375"/>
      <c r="O53" s="375"/>
      <c r="P53" s="376"/>
      <c r="Q53" s="383"/>
      <c r="R53" s="384"/>
      <c r="S53" s="384"/>
      <c r="T53" s="384"/>
      <c r="U53" s="384"/>
      <c r="V53" s="384"/>
      <c r="W53" s="384"/>
      <c r="X53" s="385"/>
      <c r="Y53" s="337">
        <v>47572</v>
      </c>
      <c r="Z53" s="337"/>
      <c r="AA53" s="337"/>
      <c r="AB53" s="337"/>
      <c r="AC53" s="337"/>
      <c r="AD53" s="337"/>
      <c r="AE53" s="337"/>
      <c r="AF53" s="338">
        <v>0</v>
      </c>
      <c r="AG53" s="338"/>
      <c r="AH53" s="338"/>
      <c r="AI53" s="338"/>
      <c r="AJ53" s="338"/>
      <c r="AK53" s="338"/>
      <c r="AL53" s="338"/>
      <c r="AM53" s="339" t="s">
        <v>45</v>
      </c>
      <c r="AN53" s="339"/>
      <c r="AO53" s="339"/>
      <c r="AP53" s="339"/>
      <c r="AQ53" s="339"/>
      <c r="AR53" s="339"/>
      <c r="AS53" s="339"/>
      <c r="AT53" s="339"/>
      <c r="AU53" s="328">
        <f t="shared" si="11"/>
        <v>47572</v>
      </c>
      <c r="AV53" s="329"/>
      <c r="AW53" s="329"/>
      <c r="AX53" s="330"/>
      <c r="AY53" s="350">
        <v>47572</v>
      </c>
      <c r="AZ53" s="351"/>
      <c r="BA53" s="351"/>
      <c r="BB53" s="352"/>
      <c r="BC53" s="340">
        <v>0</v>
      </c>
      <c r="BD53" s="341"/>
      <c r="BE53" s="342"/>
      <c r="BF53" s="346">
        <v>0</v>
      </c>
      <c r="BG53" s="347"/>
      <c r="BH53" s="347"/>
      <c r="BI53" s="348"/>
      <c r="BJ53" s="340">
        <v>0</v>
      </c>
      <c r="BK53" s="341"/>
      <c r="BL53" s="341"/>
      <c r="BM53" s="341"/>
      <c r="BN53" s="341"/>
      <c r="BO53" s="341"/>
      <c r="BP53" s="341"/>
      <c r="BQ53" s="342"/>
      <c r="BR53" s="155" t="str">
        <f t="shared" si="10"/>
        <v>ок</v>
      </c>
    </row>
    <row r="54" spans="1:70" s="130" customFormat="1" ht="17.25" customHeight="1" x14ac:dyDescent="0.25">
      <c r="A54" s="353" t="s">
        <v>342</v>
      </c>
      <c r="B54" s="354"/>
      <c r="C54" s="359" t="s">
        <v>307</v>
      </c>
      <c r="D54" s="360"/>
      <c r="E54" s="360"/>
      <c r="F54" s="360"/>
      <c r="G54" s="360"/>
      <c r="H54" s="360"/>
      <c r="I54" s="360"/>
      <c r="J54" s="361"/>
      <c r="K54" s="368" t="s">
        <v>241</v>
      </c>
      <c r="L54" s="369"/>
      <c r="M54" s="369"/>
      <c r="N54" s="369"/>
      <c r="O54" s="369"/>
      <c r="P54" s="370"/>
      <c r="Q54" s="377" t="s">
        <v>309</v>
      </c>
      <c r="R54" s="378"/>
      <c r="S54" s="378"/>
      <c r="T54" s="378"/>
      <c r="U54" s="378"/>
      <c r="V54" s="378"/>
      <c r="W54" s="378"/>
      <c r="X54" s="379"/>
      <c r="Y54" s="349">
        <f>SUM(Y55:AE58)</f>
        <v>129900</v>
      </c>
      <c r="Z54" s="349"/>
      <c r="AA54" s="349"/>
      <c r="AB54" s="349"/>
      <c r="AC54" s="349"/>
      <c r="AD54" s="349"/>
      <c r="AE54" s="349"/>
      <c r="AF54" s="338">
        <f>SUM(AF55:AL58)</f>
        <v>0</v>
      </c>
      <c r="AG54" s="338"/>
      <c r="AH54" s="338"/>
      <c r="AI54" s="338"/>
      <c r="AJ54" s="338"/>
      <c r="AK54" s="338"/>
      <c r="AL54" s="338"/>
      <c r="AM54" s="339" t="s">
        <v>27</v>
      </c>
      <c r="AN54" s="339"/>
      <c r="AO54" s="339"/>
      <c r="AP54" s="339"/>
      <c r="AQ54" s="339"/>
      <c r="AR54" s="339"/>
      <c r="AS54" s="339"/>
      <c r="AT54" s="339"/>
      <c r="AU54" s="328">
        <f>AY54+BC54+BF54</f>
        <v>129900</v>
      </c>
      <c r="AV54" s="329"/>
      <c r="AW54" s="329"/>
      <c r="AX54" s="330"/>
      <c r="AY54" s="331">
        <f>SUM(AY55:BB58)</f>
        <v>129900</v>
      </c>
      <c r="AZ54" s="332"/>
      <c r="BA54" s="332"/>
      <c r="BB54" s="333"/>
      <c r="BC54" s="328">
        <f>SUM(BC55:BE58)</f>
        <v>0</v>
      </c>
      <c r="BD54" s="329"/>
      <c r="BE54" s="330"/>
      <c r="BF54" s="334">
        <f>SUM(BF55:BI58)</f>
        <v>0</v>
      </c>
      <c r="BG54" s="335"/>
      <c r="BH54" s="335"/>
      <c r="BI54" s="336"/>
      <c r="BJ54" s="328">
        <f>Y54-AF54-AU54</f>
        <v>0</v>
      </c>
      <c r="BK54" s="329"/>
      <c r="BL54" s="329"/>
      <c r="BM54" s="329"/>
      <c r="BN54" s="329"/>
      <c r="BO54" s="329"/>
      <c r="BP54" s="329"/>
      <c r="BQ54" s="330"/>
      <c r="BR54" s="155"/>
    </row>
    <row r="55" spans="1:70" s="130" customFormat="1" ht="17.25" customHeight="1" x14ac:dyDescent="0.25">
      <c r="A55" s="355"/>
      <c r="B55" s="356"/>
      <c r="C55" s="362"/>
      <c r="D55" s="363"/>
      <c r="E55" s="363"/>
      <c r="F55" s="363"/>
      <c r="G55" s="363"/>
      <c r="H55" s="363"/>
      <c r="I55" s="363"/>
      <c r="J55" s="364"/>
      <c r="K55" s="371"/>
      <c r="L55" s="372"/>
      <c r="M55" s="372"/>
      <c r="N55" s="372"/>
      <c r="O55" s="372"/>
      <c r="P55" s="373"/>
      <c r="Q55" s="380"/>
      <c r="R55" s="381"/>
      <c r="S55" s="381"/>
      <c r="T55" s="381"/>
      <c r="U55" s="381"/>
      <c r="V55" s="381"/>
      <c r="W55" s="381"/>
      <c r="X55" s="382"/>
      <c r="Y55" s="349">
        <v>0</v>
      </c>
      <c r="Z55" s="349"/>
      <c r="AA55" s="349"/>
      <c r="AB55" s="349"/>
      <c r="AC55" s="349"/>
      <c r="AD55" s="349"/>
      <c r="AE55" s="349"/>
      <c r="AF55" s="338">
        <v>0</v>
      </c>
      <c r="AG55" s="338"/>
      <c r="AH55" s="338"/>
      <c r="AI55" s="338"/>
      <c r="AJ55" s="338"/>
      <c r="AK55" s="338"/>
      <c r="AL55" s="338"/>
      <c r="AM55" s="339" t="s">
        <v>35</v>
      </c>
      <c r="AN55" s="339"/>
      <c r="AO55" s="339"/>
      <c r="AP55" s="339"/>
      <c r="AQ55" s="339"/>
      <c r="AR55" s="339"/>
      <c r="AS55" s="339"/>
      <c r="AT55" s="339"/>
      <c r="AU55" s="328">
        <v>0</v>
      </c>
      <c r="AV55" s="329"/>
      <c r="AW55" s="329"/>
      <c r="AX55" s="330"/>
      <c r="AY55" s="331">
        <v>0</v>
      </c>
      <c r="AZ55" s="332"/>
      <c r="BA55" s="332"/>
      <c r="BB55" s="333"/>
      <c r="BC55" s="328">
        <v>0</v>
      </c>
      <c r="BD55" s="329"/>
      <c r="BE55" s="330"/>
      <c r="BF55" s="334">
        <v>0</v>
      </c>
      <c r="BG55" s="335"/>
      <c r="BH55" s="335"/>
      <c r="BI55" s="336"/>
      <c r="BJ55" s="328">
        <v>0</v>
      </c>
      <c r="BK55" s="329"/>
      <c r="BL55" s="329"/>
      <c r="BM55" s="329"/>
      <c r="BN55" s="329"/>
      <c r="BO55" s="329"/>
      <c r="BP55" s="329"/>
      <c r="BQ55" s="330"/>
      <c r="BR55" s="155"/>
    </row>
    <row r="56" spans="1:70" s="130" customFormat="1" ht="17.25" customHeight="1" x14ac:dyDescent="0.25">
      <c r="A56" s="355"/>
      <c r="B56" s="356"/>
      <c r="C56" s="362"/>
      <c r="D56" s="363"/>
      <c r="E56" s="363"/>
      <c r="F56" s="363"/>
      <c r="G56" s="363"/>
      <c r="H56" s="363"/>
      <c r="I56" s="363"/>
      <c r="J56" s="364"/>
      <c r="K56" s="371"/>
      <c r="L56" s="372"/>
      <c r="M56" s="372"/>
      <c r="N56" s="372"/>
      <c r="O56" s="372"/>
      <c r="P56" s="373"/>
      <c r="Q56" s="380"/>
      <c r="R56" s="381"/>
      <c r="S56" s="381"/>
      <c r="T56" s="381"/>
      <c r="U56" s="381"/>
      <c r="V56" s="381"/>
      <c r="W56" s="381"/>
      <c r="X56" s="382"/>
      <c r="Y56" s="349">
        <v>0</v>
      </c>
      <c r="Z56" s="349"/>
      <c r="AA56" s="349"/>
      <c r="AB56" s="349"/>
      <c r="AC56" s="349"/>
      <c r="AD56" s="349"/>
      <c r="AE56" s="349"/>
      <c r="AF56" s="338">
        <v>0</v>
      </c>
      <c r="AG56" s="338"/>
      <c r="AH56" s="338"/>
      <c r="AI56" s="338"/>
      <c r="AJ56" s="338"/>
      <c r="AK56" s="338"/>
      <c r="AL56" s="338"/>
      <c r="AM56" s="339" t="s">
        <v>25</v>
      </c>
      <c r="AN56" s="339"/>
      <c r="AO56" s="339"/>
      <c r="AP56" s="339"/>
      <c r="AQ56" s="339"/>
      <c r="AR56" s="339"/>
      <c r="AS56" s="339"/>
      <c r="AT56" s="339"/>
      <c r="AU56" s="328">
        <v>0</v>
      </c>
      <c r="AV56" s="329"/>
      <c r="AW56" s="329"/>
      <c r="AX56" s="330"/>
      <c r="AY56" s="331">
        <v>0</v>
      </c>
      <c r="AZ56" s="332"/>
      <c r="BA56" s="332"/>
      <c r="BB56" s="333"/>
      <c r="BC56" s="328">
        <v>0</v>
      </c>
      <c r="BD56" s="329"/>
      <c r="BE56" s="330"/>
      <c r="BF56" s="334">
        <v>0</v>
      </c>
      <c r="BG56" s="335"/>
      <c r="BH56" s="335"/>
      <c r="BI56" s="336"/>
      <c r="BJ56" s="328">
        <v>0</v>
      </c>
      <c r="BK56" s="329"/>
      <c r="BL56" s="329"/>
      <c r="BM56" s="329"/>
      <c r="BN56" s="329"/>
      <c r="BO56" s="329"/>
      <c r="BP56" s="329"/>
      <c r="BQ56" s="330"/>
      <c r="BR56" s="155"/>
    </row>
    <row r="57" spans="1:70" s="130" customFormat="1" ht="17.25" customHeight="1" x14ac:dyDescent="0.25">
      <c r="A57" s="355"/>
      <c r="B57" s="356"/>
      <c r="C57" s="362"/>
      <c r="D57" s="363"/>
      <c r="E57" s="363"/>
      <c r="F57" s="363"/>
      <c r="G57" s="363"/>
      <c r="H57" s="363"/>
      <c r="I57" s="363"/>
      <c r="J57" s="364"/>
      <c r="K57" s="371"/>
      <c r="L57" s="372"/>
      <c r="M57" s="372"/>
      <c r="N57" s="372"/>
      <c r="O57" s="372"/>
      <c r="P57" s="373"/>
      <c r="Q57" s="380"/>
      <c r="R57" s="381"/>
      <c r="S57" s="381"/>
      <c r="T57" s="381"/>
      <c r="U57" s="381"/>
      <c r="V57" s="381"/>
      <c r="W57" s="381"/>
      <c r="X57" s="382"/>
      <c r="Y57" s="349">
        <v>129900</v>
      </c>
      <c r="Z57" s="349"/>
      <c r="AA57" s="349"/>
      <c r="AB57" s="349"/>
      <c r="AC57" s="349"/>
      <c r="AD57" s="349"/>
      <c r="AE57" s="349"/>
      <c r="AF57" s="338">
        <v>0</v>
      </c>
      <c r="AG57" s="338"/>
      <c r="AH57" s="338"/>
      <c r="AI57" s="338"/>
      <c r="AJ57" s="338"/>
      <c r="AK57" s="338"/>
      <c r="AL57" s="338"/>
      <c r="AM57" s="339" t="s">
        <v>53</v>
      </c>
      <c r="AN57" s="339"/>
      <c r="AO57" s="339"/>
      <c r="AP57" s="339"/>
      <c r="AQ57" s="339"/>
      <c r="AR57" s="339"/>
      <c r="AS57" s="339"/>
      <c r="AT57" s="339"/>
      <c r="AU57" s="328">
        <f>AY57+BC57+BF57</f>
        <v>129900</v>
      </c>
      <c r="AV57" s="329"/>
      <c r="AW57" s="329"/>
      <c r="AX57" s="330"/>
      <c r="AY57" s="386">
        <v>129900</v>
      </c>
      <c r="AZ57" s="387"/>
      <c r="BA57" s="387"/>
      <c r="BB57" s="388"/>
      <c r="BC57" s="328">
        <v>0</v>
      </c>
      <c r="BD57" s="329"/>
      <c r="BE57" s="330"/>
      <c r="BF57" s="334">
        <v>0</v>
      </c>
      <c r="BG57" s="335"/>
      <c r="BH57" s="335"/>
      <c r="BI57" s="336"/>
      <c r="BJ57" s="328">
        <f>Y57-AF57-AU57</f>
        <v>0</v>
      </c>
      <c r="BK57" s="329"/>
      <c r="BL57" s="329"/>
      <c r="BM57" s="329"/>
      <c r="BN57" s="329"/>
      <c r="BO57" s="329"/>
      <c r="BP57" s="329"/>
      <c r="BQ57" s="330"/>
      <c r="BR57" s="155"/>
    </row>
    <row r="58" spans="1:70" s="130" customFormat="1" ht="17.25" customHeight="1" x14ac:dyDescent="0.25">
      <c r="A58" s="357"/>
      <c r="B58" s="358"/>
      <c r="C58" s="365"/>
      <c r="D58" s="366"/>
      <c r="E58" s="366"/>
      <c r="F58" s="366"/>
      <c r="G58" s="366"/>
      <c r="H58" s="366"/>
      <c r="I58" s="366"/>
      <c r="J58" s="367"/>
      <c r="K58" s="374"/>
      <c r="L58" s="375"/>
      <c r="M58" s="375"/>
      <c r="N58" s="375"/>
      <c r="O58" s="375"/>
      <c r="P58" s="376"/>
      <c r="Q58" s="383"/>
      <c r="R58" s="384"/>
      <c r="S58" s="384"/>
      <c r="T58" s="384"/>
      <c r="U58" s="384"/>
      <c r="V58" s="384"/>
      <c r="W58" s="384"/>
      <c r="X58" s="385"/>
      <c r="Y58" s="337">
        <v>0</v>
      </c>
      <c r="Z58" s="337"/>
      <c r="AA58" s="337"/>
      <c r="AB58" s="337"/>
      <c r="AC58" s="337"/>
      <c r="AD58" s="337"/>
      <c r="AE58" s="337"/>
      <c r="AF58" s="338">
        <v>0</v>
      </c>
      <c r="AG58" s="338"/>
      <c r="AH58" s="338"/>
      <c r="AI58" s="338"/>
      <c r="AJ58" s="338"/>
      <c r="AK58" s="338"/>
      <c r="AL58" s="338"/>
      <c r="AM58" s="339" t="s">
        <v>45</v>
      </c>
      <c r="AN58" s="339"/>
      <c r="AO58" s="339"/>
      <c r="AP58" s="339"/>
      <c r="AQ58" s="339"/>
      <c r="AR58" s="339"/>
      <c r="AS58" s="339"/>
      <c r="AT58" s="339"/>
      <c r="AU58" s="340">
        <v>0</v>
      </c>
      <c r="AV58" s="341"/>
      <c r="AW58" s="341"/>
      <c r="AX58" s="342"/>
      <c r="AY58" s="343">
        <v>0</v>
      </c>
      <c r="AZ58" s="344"/>
      <c r="BA58" s="344"/>
      <c r="BB58" s="345"/>
      <c r="BC58" s="340">
        <v>0</v>
      </c>
      <c r="BD58" s="341"/>
      <c r="BE58" s="342"/>
      <c r="BF58" s="346">
        <v>0</v>
      </c>
      <c r="BG58" s="347"/>
      <c r="BH58" s="347"/>
      <c r="BI58" s="348"/>
      <c r="BJ58" s="340">
        <v>0</v>
      </c>
      <c r="BK58" s="341"/>
      <c r="BL58" s="341"/>
      <c r="BM58" s="341"/>
      <c r="BN58" s="341"/>
      <c r="BO58" s="341"/>
      <c r="BP58" s="341"/>
      <c r="BQ58" s="342"/>
      <c r="BR58" s="155"/>
    </row>
    <row r="59" spans="1:70" s="130" customFormat="1" ht="17.25" customHeight="1" x14ac:dyDescent="0.25">
      <c r="A59" s="353" t="s">
        <v>403</v>
      </c>
      <c r="B59" s="354"/>
      <c r="C59" s="389" t="s">
        <v>404</v>
      </c>
      <c r="D59" s="390"/>
      <c r="E59" s="390"/>
      <c r="F59" s="390"/>
      <c r="G59" s="390"/>
      <c r="H59" s="390"/>
      <c r="I59" s="390"/>
      <c r="J59" s="391"/>
      <c r="K59" s="368" t="s">
        <v>241</v>
      </c>
      <c r="L59" s="369"/>
      <c r="M59" s="369"/>
      <c r="N59" s="369"/>
      <c r="O59" s="369"/>
      <c r="P59" s="370"/>
      <c r="Q59" s="377" t="s">
        <v>309</v>
      </c>
      <c r="R59" s="378"/>
      <c r="S59" s="378"/>
      <c r="T59" s="378"/>
      <c r="U59" s="378"/>
      <c r="V59" s="378"/>
      <c r="W59" s="378"/>
      <c r="X59" s="379"/>
      <c r="Y59" s="349">
        <f>SUM(Y60:AE63)</f>
        <v>0</v>
      </c>
      <c r="Z59" s="349"/>
      <c r="AA59" s="349"/>
      <c r="AB59" s="349"/>
      <c r="AC59" s="349"/>
      <c r="AD59" s="349"/>
      <c r="AE59" s="349"/>
      <c r="AF59" s="338">
        <f>SUM(AF60:AL63)</f>
        <v>0</v>
      </c>
      <c r="AG59" s="338"/>
      <c r="AH59" s="338"/>
      <c r="AI59" s="338"/>
      <c r="AJ59" s="338"/>
      <c r="AK59" s="338"/>
      <c r="AL59" s="338"/>
      <c r="AM59" s="339" t="s">
        <v>27</v>
      </c>
      <c r="AN59" s="339"/>
      <c r="AO59" s="339"/>
      <c r="AP59" s="339"/>
      <c r="AQ59" s="339"/>
      <c r="AR59" s="339"/>
      <c r="AS59" s="339"/>
      <c r="AT59" s="339"/>
      <c r="AU59" s="328">
        <f>AY59+BC59+BF59</f>
        <v>78</v>
      </c>
      <c r="AV59" s="329"/>
      <c r="AW59" s="329"/>
      <c r="AX59" s="330"/>
      <c r="AY59" s="331">
        <f>SUM(AY60:BB63)</f>
        <v>78</v>
      </c>
      <c r="AZ59" s="332"/>
      <c r="BA59" s="332"/>
      <c r="BB59" s="333"/>
      <c r="BC59" s="328">
        <f>SUM(BC60:BE63)</f>
        <v>0</v>
      </c>
      <c r="BD59" s="329"/>
      <c r="BE59" s="330"/>
      <c r="BF59" s="334">
        <f>SUM(BF60:BI63)</f>
        <v>0</v>
      </c>
      <c r="BG59" s="335"/>
      <c r="BH59" s="335"/>
      <c r="BI59" s="336"/>
      <c r="BJ59" s="328">
        <f>Y59-AF59-AU59</f>
        <v>-78</v>
      </c>
      <c r="BK59" s="329"/>
      <c r="BL59" s="329"/>
      <c r="BM59" s="329"/>
      <c r="BN59" s="329"/>
      <c r="BO59" s="329"/>
      <c r="BP59" s="329"/>
      <c r="BQ59" s="330"/>
      <c r="BR59" s="155" t="str">
        <f t="shared" ref="BR59:BR68" si="12">IF(AF69+AY69+BC69+BF69+BJ69=Y69,"ок","неверно")</f>
        <v>ок</v>
      </c>
    </row>
    <row r="60" spans="1:70" s="130" customFormat="1" ht="17.25" customHeight="1" x14ac:dyDescent="0.25">
      <c r="A60" s="355"/>
      <c r="B60" s="356"/>
      <c r="C60" s="392"/>
      <c r="D60" s="393"/>
      <c r="E60" s="393"/>
      <c r="F60" s="393"/>
      <c r="G60" s="393"/>
      <c r="H60" s="393"/>
      <c r="I60" s="393"/>
      <c r="J60" s="394"/>
      <c r="K60" s="371"/>
      <c r="L60" s="372"/>
      <c r="M60" s="372"/>
      <c r="N60" s="372"/>
      <c r="O60" s="372"/>
      <c r="P60" s="373"/>
      <c r="Q60" s="380"/>
      <c r="R60" s="381"/>
      <c r="S60" s="381"/>
      <c r="T60" s="381"/>
      <c r="U60" s="381"/>
      <c r="V60" s="381"/>
      <c r="W60" s="381"/>
      <c r="X60" s="382"/>
      <c r="Y60" s="349">
        <v>0</v>
      </c>
      <c r="Z60" s="349"/>
      <c r="AA60" s="349"/>
      <c r="AB60" s="349"/>
      <c r="AC60" s="349"/>
      <c r="AD60" s="349"/>
      <c r="AE60" s="349"/>
      <c r="AF60" s="338">
        <v>0</v>
      </c>
      <c r="AG60" s="338"/>
      <c r="AH60" s="338"/>
      <c r="AI60" s="338"/>
      <c r="AJ60" s="338"/>
      <c r="AK60" s="338"/>
      <c r="AL60" s="338"/>
      <c r="AM60" s="339" t="s">
        <v>35</v>
      </c>
      <c r="AN60" s="339"/>
      <c r="AO60" s="339"/>
      <c r="AP60" s="339"/>
      <c r="AQ60" s="339"/>
      <c r="AR60" s="339"/>
      <c r="AS60" s="339"/>
      <c r="AT60" s="339"/>
      <c r="AU60" s="328">
        <v>0</v>
      </c>
      <c r="AV60" s="329"/>
      <c r="AW60" s="329"/>
      <c r="AX60" s="330"/>
      <c r="AY60" s="331">
        <v>0</v>
      </c>
      <c r="AZ60" s="332"/>
      <c r="BA60" s="332"/>
      <c r="BB60" s="333"/>
      <c r="BC60" s="328">
        <v>0</v>
      </c>
      <c r="BD60" s="329"/>
      <c r="BE60" s="330"/>
      <c r="BF60" s="334">
        <v>0</v>
      </c>
      <c r="BG60" s="335"/>
      <c r="BH60" s="335"/>
      <c r="BI60" s="336"/>
      <c r="BJ60" s="328">
        <v>0</v>
      </c>
      <c r="BK60" s="329"/>
      <c r="BL60" s="329"/>
      <c r="BM60" s="329"/>
      <c r="BN60" s="329"/>
      <c r="BO60" s="329"/>
      <c r="BP60" s="329"/>
      <c r="BQ60" s="330"/>
      <c r="BR60" s="155" t="str">
        <f t="shared" si="12"/>
        <v>ок</v>
      </c>
    </row>
    <row r="61" spans="1:70" s="130" customFormat="1" ht="17.25" customHeight="1" x14ac:dyDescent="0.25">
      <c r="A61" s="355"/>
      <c r="B61" s="356"/>
      <c r="C61" s="392"/>
      <c r="D61" s="393"/>
      <c r="E61" s="393"/>
      <c r="F61" s="393"/>
      <c r="G61" s="393"/>
      <c r="H61" s="393"/>
      <c r="I61" s="393"/>
      <c r="J61" s="394"/>
      <c r="K61" s="371"/>
      <c r="L61" s="372"/>
      <c r="M61" s="372"/>
      <c r="N61" s="372"/>
      <c r="O61" s="372"/>
      <c r="P61" s="373"/>
      <c r="Q61" s="380"/>
      <c r="R61" s="381"/>
      <c r="S61" s="381"/>
      <c r="T61" s="381"/>
      <c r="U61" s="381"/>
      <c r="V61" s="381"/>
      <c r="W61" s="381"/>
      <c r="X61" s="382"/>
      <c r="Y61" s="349">
        <v>0</v>
      </c>
      <c r="Z61" s="349"/>
      <c r="AA61" s="349"/>
      <c r="AB61" s="349"/>
      <c r="AC61" s="349"/>
      <c r="AD61" s="349"/>
      <c r="AE61" s="349"/>
      <c r="AF61" s="338">
        <v>0</v>
      </c>
      <c r="AG61" s="338"/>
      <c r="AH61" s="338"/>
      <c r="AI61" s="338"/>
      <c r="AJ61" s="338"/>
      <c r="AK61" s="338"/>
      <c r="AL61" s="338"/>
      <c r="AM61" s="339" t="s">
        <v>25</v>
      </c>
      <c r="AN61" s="339"/>
      <c r="AO61" s="339"/>
      <c r="AP61" s="339"/>
      <c r="AQ61" s="339"/>
      <c r="AR61" s="339"/>
      <c r="AS61" s="339"/>
      <c r="AT61" s="339"/>
      <c r="AU61" s="328">
        <v>0</v>
      </c>
      <c r="AV61" s="329"/>
      <c r="AW61" s="329"/>
      <c r="AX61" s="330"/>
      <c r="AY61" s="331">
        <v>0</v>
      </c>
      <c r="AZ61" s="332"/>
      <c r="BA61" s="332"/>
      <c r="BB61" s="333"/>
      <c r="BC61" s="328">
        <v>0</v>
      </c>
      <c r="BD61" s="329"/>
      <c r="BE61" s="330"/>
      <c r="BF61" s="334">
        <v>0</v>
      </c>
      <c r="BG61" s="335"/>
      <c r="BH61" s="335"/>
      <c r="BI61" s="336"/>
      <c r="BJ61" s="328">
        <v>0</v>
      </c>
      <c r="BK61" s="329"/>
      <c r="BL61" s="329"/>
      <c r="BM61" s="329"/>
      <c r="BN61" s="329"/>
      <c r="BO61" s="329"/>
      <c r="BP61" s="329"/>
      <c r="BQ61" s="330"/>
      <c r="BR61" s="155" t="str">
        <f t="shared" si="12"/>
        <v>ок</v>
      </c>
    </row>
    <row r="62" spans="1:70" s="130" customFormat="1" ht="17.25" customHeight="1" x14ac:dyDescent="0.25">
      <c r="A62" s="355"/>
      <c r="B62" s="356"/>
      <c r="C62" s="392"/>
      <c r="D62" s="393"/>
      <c r="E62" s="393"/>
      <c r="F62" s="393"/>
      <c r="G62" s="393"/>
      <c r="H62" s="393"/>
      <c r="I62" s="393"/>
      <c r="J62" s="394"/>
      <c r="K62" s="371"/>
      <c r="L62" s="372"/>
      <c r="M62" s="372"/>
      <c r="N62" s="372"/>
      <c r="O62" s="372"/>
      <c r="P62" s="373"/>
      <c r="Q62" s="380"/>
      <c r="R62" s="381"/>
      <c r="S62" s="381"/>
      <c r="T62" s="381"/>
      <c r="U62" s="381"/>
      <c r="V62" s="381"/>
      <c r="W62" s="381"/>
      <c r="X62" s="382"/>
      <c r="Y62" s="349">
        <v>0</v>
      </c>
      <c r="Z62" s="349"/>
      <c r="AA62" s="349"/>
      <c r="AB62" s="349"/>
      <c r="AC62" s="349"/>
      <c r="AD62" s="349"/>
      <c r="AE62" s="349"/>
      <c r="AF62" s="338">
        <v>0</v>
      </c>
      <c r="AG62" s="338"/>
      <c r="AH62" s="338"/>
      <c r="AI62" s="338"/>
      <c r="AJ62" s="338"/>
      <c r="AK62" s="338"/>
      <c r="AL62" s="338"/>
      <c r="AM62" s="339" t="s">
        <v>53</v>
      </c>
      <c r="AN62" s="339"/>
      <c r="AO62" s="339"/>
      <c r="AP62" s="339"/>
      <c r="AQ62" s="339"/>
      <c r="AR62" s="339"/>
      <c r="AS62" s="339"/>
      <c r="AT62" s="339"/>
      <c r="AU62" s="328">
        <f>AY62+BC62+BF62</f>
        <v>0</v>
      </c>
      <c r="AV62" s="329"/>
      <c r="AW62" s="329"/>
      <c r="AX62" s="330"/>
      <c r="AY62" s="331">
        <v>0</v>
      </c>
      <c r="AZ62" s="332"/>
      <c r="BA62" s="332"/>
      <c r="BB62" s="333"/>
      <c r="BC62" s="328">
        <v>0</v>
      </c>
      <c r="BD62" s="329"/>
      <c r="BE62" s="330"/>
      <c r="BF62" s="334">
        <v>0</v>
      </c>
      <c r="BG62" s="335"/>
      <c r="BH62" s="335"/>
      <c r="BI62" s="336"/>
      <c r="BJ62" s="328">
        <f>Y62-AF62-AU62</f>
        <v>0</v>
      </c>
      <c r="BK62" s="329"/>
      <c r="BL62" s="329"/>
      <c r="BM62" s="329"/>
      <c r="BN62" s="329"/>
      <c r="BO62" s="329"/>
      <c r="BP62" s="329"/>
      <c r="BQ62" s="330"/>
      <c r="BR62" s="155" t="str">
        <f t="shared" si="12"/>
        <v>ок</v>
      </c>
    </row>
    <row r="63" spans="1:70" s="130" customFormat="1" ht="18" customHeight="1" x14ac:dyDescent="0.25">
      <c r="A63" s="357"/>
      <c r="B63" s="358"/>
      <c r="C63" s="395"/>
      <c r="D63" s="396"/>
      <c r="E63" s="396"/>
      <c r="F63" s="396"/>
      <c r="G63" s="396"/>
      <c r="H63" s="396"/>
      <c r="I63" s="396"/>
      <c r="J63" s="397"/>
      <c r="K63" s="374"/>
      <c r="L63" s="375"/>
      <c r="M63" s="375"/>
      <c r="N63" s="375"/>
      <c r="O63" s="375"/>
      <c r="P63" s="376"/>
      <c r="Q63" s="383"/>
      <c r="R63" s="384"/>
      <c r="S63" s="384"/>
      <c r="T63" s="384"/>
      <c r="U63" s="384"/>
      <c r="V63" s="384"/>
      <c r="W63" s="384"/>
      <c r="X63" s="385"/>
      <c r="Y63" s="337">
        <v>0</v>
      </c>
      <c r="Z63" s="337"/>
      <c r="AA63" s="337"/>
      <c r="AB63" s="337"/>
      <c r="AC63" s="337"/>
      <c r="AD63" s="337"/>
      <c r="AE63" s="337"/>
      <c r="AF63" s="338">
        <v>0</v>
      </c>
      <c r="AG63" s="338"/>
      <c r="AH63" s="338"/>
      <c r="AI63" s="338"/>
      <c r="AJ63" s="338"/>
      <c r="AK63" s="338"/>
      <c r="AL63" s="338"/>
      <c r="AM63" s="339" t="s">
        <v>45</v>
      </c>
      <c r="AN63" s="339"/>
      <c r="AO63" s="339"/>
      <c r="AP63" s="339"/>
      <c r="AQ63" s="339"/>
      <c r="AR63" s="339"/>
      <c r="AS63" s="339"/>
      <c r="AT63" s="339"/>
      <c r="AU63" s="340">
        <f>SUM(AY63+BC63+BF63)</f>
        <v>78</v>
      </c>
      <c r="AV63" s="341"/>
      <c r="AW63" s="341"/>
      <c r="AX63" s="342"/>
      <c r="AY63" s="350">
        <v>78</v>
      </c>
      <c r="AZ63" s="351"/>
      <c r="BA63" s="351"/>
      <c r="BB63" s="352"/>
      <c r="BC63" s="340">
        <v>0</v>
      </c>
      <c r="BD63" s="341"/>
      <c r="BE63" s="342"/>
      <c r="BF63" s="346">
        <v>0</v>
      </c>
      <c r="BG63" s="347"/>
      <c r="BH63" s="347"/>
      <c r="BI63" s="348"/>
      <c r="BJ63" s="340">
        <v>-78</v>
      </c>
      <c r="BK63" s="341"/>
      <c r="BL63" s="341"/>
      <c r="BM63" s="341"/>
      <c r="BN63" s="341"/>
      <c r="BO63" s="341"/>
      <c r="BP63" s="341"/>
      <c r="BQ63" s="342"/>
      <c r="BR63" s="155" t="str">
        <f t="shared" si="12"/>
        <v>ок</v>
      </c>
    </row>
    <row r="64" spans="1:70" s="159" customFormat="1" ht="17.25" customHeight="1" x14ac:dyDescent="0.25">
      <c r="A64" s="353" t="s">
        <v>406</v>
      </c>
      <c r="B64" s="354"/>
      <c r="C64" s="359" t="s">
        <v>405</v>
      </c>
      <c r="D64" s="360"/>
      <c r="E64" s="360"/>
      <c r="F64" s="360"/>
      <c r="G64" s="360"/>
      <c r="H64" s="360"/>
      <c r="I64" s="360"/>
      <c r="J64" s="361"/>
      <c r="K64" s="368" t="s">
        <v>241</v>
      </c>
      <c r="L64" s="369"/>
      <c r="M64" s="369"/>
      <c r="N64" s="369"/>
      <c r="O64" s="369"/>
      <c r="P64" s="370"/>
      <c r="Q64" s="377" t="s">
        <v>309</v>
      </c>
      <c r="R64" s="378"/>
      <c r="S64" s="378"/>
      <c r="T64" s="378"/>
      <c r="U64" s="378"/>
      <c r="V64" s="378"/>
      <c r="W64" s="378"/>
      <c r="X64" s="379"/>
      <c r="Y64" s="349">
        <f>SUM(Y65:AE68)</f>
        <v>0</v>
      </c>
      <c r="Z64" s="349"/>
      <c r="AA64" s="349"/>
      <c r="AB64" s="349"/>
      <c r="AC64" s="349"/>
      <c r="AD64" s="349"/>
      <c r="AE64" s="349"/>
      <c r="AF64" s="338">
        <f>SUM(AF65:AL68)</f>
        <v>0</v>
      </c>
      <c r="AG64" s="338"/>
      <c r="AH64" s="338"/>
      <c r="AI64" s="338"/>
      <c r="AJ64" s="338"/>
      <c r="AK64" s="338"/>
      <c r="AL64" s="338"/>
      <c r="AM64" s="339" t="s">
        <v>27</v>
      </c>
      <c r="AN64" s="339"/>
      <c r="AO64" s="339"/>
      <c r="AP64" s="339"/>
      <c r="AQ64" s="339"/>
      <c r="AR64" s="339"/>
      <c r="AS64" s="339"/>
      <c r="AT64" s="339"/>
      <c r="AU64" s="328">
        <f>AY64+BC64+BF64</f>
        <v>122</v>
      </c>
      <c r="AV64" s="329"/>
      <c r="AW64" s="329"/>
      <c r="AX64" s="330"/>
      <c r="AY64" s="386">
        <f>SUM(AY65:BB68)</f>
        <v>122</v>
      </c>
      <c r="AZ64" s="387"/>
      <c r="BA64" s="387"/>
      <c r="BB64" s="388"/>
      <c r="BC64" s="328">
        <f>SUM(BC65:BE68)</f>
        <v>0</v>
      </c>
      <c r="BD64" s="329"/>
      <c r="BE64" s="330"/>
      <c r="BF64" s="334">
        <f>SUM(BF65:BI68)</f>
        <v>0</v>
      </c>
      <c r="BG64" s="335"/>
      <c r="BH64" s="335"/>
      <c r="BI64" s="336"/>
      <c r="BJ64" s="328">
        <f>Y64-AF64-AU64</f>
        <v>-122</v>
      </c>
      <c r="BK64" s="329"/>
      <c r="BL64" s="329"/>
      <c r="BM64" s="329"/>
      <c r="BN64" s="329"/>
      <c r="BO64" s="329"/>
      <c r="BP64" s="329"/>
      <c r="BQ64" s="330"/>
      <c r="BR64" s="155" t="str">
        <f t="shared" si="12"/>
        <v>ок</v>
      </c>
    </row>
    <row r="65" spans="1:70" ht="17.25" customHeight="1" x14ac:dyDescent="0.25">
      <c r="A65" s="355"/>
      <c r="B65" s="356"/>
      <c r="C65" s="362"/>
      <c r="D65" s="363"/>
      <c r="E65" s="363"/>
      <c r="F65" s="363"/>
      <c r="G65" s="363"/>
      <c r="H65" s="363"/>
      <c r="I65" s="363"/>
      <c r="J65" s="364"/>
      <c r="K65" s="371"/>
      <c r="L65" s="372"/>
      <c r="M65" s="372"/>
      <c r="N65" s="372"/>
      <c r="O65" s="372"/>
      <c r="P65" s="373"/>
      <c r="Q65" s="380"/>
      <c r="R65" s="381"/>
      <c r="S65" s="381"/>
      <c r="T65" s="381"/>
      <c r="U65" s="381"/>
      <c r="V65" s="381"/>
      <c r="W65" s="381"/>
      <c r="X65" s="382"/>
      <c r="Y65" s="349">
        <v>0</v>
      </c>
      <c r="Z65" s="349"/>
      <c r="AA65" s="349"/>
      <c r="AB65" s="349"/>
      <c r="AC65" s="349"/>
      <c r="AD65" s="349"/>
      <c r="AE65" s="349"/>
      <c r="AF65" s="338">
        <v>0</v>
      </c>
      <c r="AG65" s="338"/>
      <c r="AH65" s="338"/>
      <c r="AI65" s="338"/>
      <c r="AJ65" s="338"/>
      <c r="AK65" s="338"/>
      <c r="AL65" s="338"/>
      <c r="AM65" s="339" t="s">
        <v>35</v>
      </c>
      <c r="AN65" s="339"/>
      <c r="AO65" s="339"/>
      <c r="AP65" s="339"/>
      <c r="AQ65" s="339"/>
      <c r="AR65" s="339"/>
      <c r="AS65" s="339"/>
      <c r="AT65" s="339"/>
      <c r="AU65" s="328">
        <v>122</v>
      </c>
      <c r="AV65" s="329"/>
      <c r="AW65" s="329"/>
      <c r="AX65" s="330"/>
      <c r="AY65" s="386">
        <v>122</v>
      </c>
      <c r="AZ65" s="387"/>
      <c r="BA65" s="387"/>
      <c r="BB65" s="388"/>
      <c r="BC65" s="328">
        <v>0</v>
      </c>
      <c r="BD65" s="329"/>
      <c r="BE65" s="330"/>
      <c r="BF65" s="334">
        <v>0</v>
      </c>
      <c r="BG65" s="335"/>
      <c r="BH65" s="335"/>
      <c r="BI65" s="336"/>
      <c r="BJ65" s="328">
        <v>-122</v>
      </c>
      <c r="BK65" s="329"/>
      <c r="BL65" s="329"/>
      <c r="BM65" s="329"/>
      <c r="BN65" s="329"/>
      <c r="BO65" s="329"/>
      <c r="BP65" s="329"/>
      <c r="BQ65" s="330"/>
      <c r="BR65" s="155" t="str">
        <f t="shared" si="12"/>
        <v>ок</v>
      </c>
    </row>
    <row r="66" spans="1:70" ht="17.25" customHeight="1" x14ac:dyDescent="0.25">
      <c r="A66" s="355"/>
      <c r="B66" s="356"/>
      <c r="C66" s="362"/>
      <c r="D66" s="363"/>
      <c r="E66" s="363"/>
      <c r="F66" s="363"/>
      <c r="G66" s="363"/>
      <c r="H66" s="363"/>
      <c r="I66" s="363"/>
      <c r="J66" s="364"/>
      <c r="K66" s="371"/>
      <c r="L66" s="372"/>
      <c r="M66" s="372"/>
      <c r="N66" s="372"/>
      <c r="O66" s="372"/>
      <c r="P66" s="373"/>
      <c r="Q66" s="380"/>
      <c r="R66" s="381"/>
      <c r="S66" s="381"/>
      <c r="T66" s="381"/>
      <c r="U66" s="381"/>
      <c r="V66" s="381"/>
      <c r="W66" s="381"/>
      <c r="X66" s="382"/>
      <c r="Y66" s="349">
        <v>0</v>
      </c>
      <c r="Z66" s="349"/>
      <c r="AA66" s="349"/>
      <c r="AB66" s="349"/>
      <c r="AC66" s="349"/>
      <c r="AD66" s="349"/>
      <c r="AE66" s="349"/>
      <c r="AF66" s="338">
        <v>0</v>
      </c>
      <c r="AG66" s="338"/>
      <c r="AH66" s="338"/>
      <c r="AI66" s="338"/>
      <c r="AJ66" s="338"/>
      <c r="AK66" s="338"/>
      <c r="AL66" s="338"/>
      <c r="AM66" s="339" t="s">
        <v>25</v>
      </c>
      <c r="AN66" s="339"/>
      <c r="AO66" s="339"/>
      <c r="AP66" s="339"/>
      <c r="AQ66" s="339"/>
      <c r="AR66" s="339"/>
      <c r="AS66" s="339"/>
      <c r="AT66" s="339"/>
      <c r="AU66" s="328">
        <v>0</v>
      </c>
      <c r="AV66" s="329"/>
      <c r="AW66" s="329"/>
      <c r="AX66" s="330"/>
      <c r="AY66" s="331">
        <v>0</v>
      </c>
      <c r="AZ66" s="332"/>
      <c r="BA66" s="332"/>
      <c r="BB66" s="333"/>
      <c r="BC66" s="328">
        <v>0</v>
      </c>
      <c r="BD66" s="329"/>
      <c r="BE66" s="330"/>
      <c r="BF66" s="334">
        <v>0</v>
      </c>
      <c r="BG66" s="335"/>
      <c r="BH66" s="335"/>
      <c r="BI66" s="336"/>
      <c r="BJ66" s="328">
        <v>0</v>
      </c>
      <c r="BK66" s="329"/>
      <c r="BL66" s="329"/>
      <c r="BM66" s="329"/>
      <c r="BN66" s="329"/>
      <c r="BO66" s="329"/>
      <c r="BP66" s="329"/>
      <c r="BQ66" s="330"/>
      <c r="BR66" s="155" t="str">
        <f t="shared" si="12"/>
        <v>ок</v>
      </c>
    </row>
    <row r="67" spans="1:70" ht="17.25" customHeight="1" x14ac:dyDescent="0.25">
      <c r="A67" s="355"/>
      <c r="B67" s="356"/>
      <c r="C67" s="362"/>
      <c r="D67" s="363"/>
      <c r="E67" s="363"/>
      <c r="F67" s="363"/>
      <c r="G67" s="363"/>
      <c r="H67" s="363"/>
      <c r="I67" s="363"/>
      <c r="J67" s="364"/>
      <c r="K67" s="371"/>
      <c r="L67" s="372"/>
      <c r="M67" s="372"/>
      <c r="N67" s="372"/>
      <c r="O67" s="372"/>
      <c r="P67" s="373"/>
      <c r="Q67" s="380"/>
      <c r="R67" s="381"/>
      <c r="S67" s="381"/>
      <c r="T67" s="381"/>
      <c r="U67" s="381"/>
      <c r="V67" s="381"/>
      <c r="W67" s="381"/>
      <c r="X67" s="382"/>
      <c r="Y67" s="349">
        <v>0</v>
      </c>
      <c r="Z67" s="349"/>
      <c r="AA67" s="349"/>
      <c r="AB67" s="349"/>
      <c r="AC67" s="349"/>
      <c r="AD67" s="349"/>
      <c r="AE67" s="349"/>
      <c r="AF67" s="338">
        <v>0</v>
      </c>
      <c r="AG67" s="338"/>
      <c r="AH67" s="338"/>
      <c r="AI67" s="338"/>
      <c r="AJ67" s="338"/>
      <c r="AK67" s="338"/>
      <c r="AL67" s="338"/>
      <c r="AM67" s="339" t="s">
        <v>53</v>
      </c>
      <c r="AN67" s="339"/>
      <c r="AO67" s="339"/>
      <c r="AP67" s="339"/>
      <c r="AQ67" s="339"/>
      <c r="AR67" s="339"/>
      <c r="AS67" s="339"/>
      <c r="AT67" s="339"/>
      <c r="AU67" s="328">
        <f>AY67+BC67+BF67</f>
        <v>0</v>
      </c>
      <c r="AV67" s="329"/>
      <c r="AW67" s="329"/>
      <c r="AX67" s="330"/>
      <c r="AY67" s="331">
        <v>0</v>
      </c>
      <c r="AZ67" s="332"/>
      <c r="BA67" s="332"/>
      <c r="BB67" s="333"/>
      <c r="BC67" s="328">
        <v>0</v>
      </c>
      <c r="BD67" s="329"/>
      <c r="BE67" s="330"/>
      <c r="BF67" s="334">
        <v>0</v>
      </c>
      <c r="BG67" s="335"/>
      <c r="BH67" s="335"/>
      <c r="BI67" s="336"/>
      <c r="BJ67" s="328">
        <f>Y67-AF67-AU67</f>
        <v>0</v>
      </c>
      <c r="BK67" s="329"/>
      <c r="BL67" s="329"/>
      <c r="BM67" s="329"/>
      <c r="BN67" s="329"/>
      <c r="BO67" s="329"/>
      <c r="BP67" s="329"/>
      <c r="BQ67" s="330"/>
      <c r="BR67" s="155" t="str">
        <f t="shared" si="12"/>
        <v>ок</v>
      </c>
    </row>
    <row r="68" spans="1:70" ht="60" customHeight="1" x14ac:dyDescent="0.25">
      <c r="A68" s="357"/>
      <c r="B68" s="358"/>
      <c r="C68" s="365"/>
      <c r="D68" s="366"/>
      <c r="E68" s="366"/>
      <c r="F68" s="366"/>
      <c r="G68" s="366"/>
      <c r="H68" s="366"/>
      <c r="I68" s="366"/>
      <c r="J68" s="367"/>
      <c r="K68" s="374"/>
      <c r="L68" s="375"/>
      <c r="M68" s="375"/>
      <c r="N68" s="375"/>
      <c r="O68" s="375"/>
      <c r="P68" s="376"/>
      <c r="Q68" s="383"/>
      <c r="R68" s="384"/>
      <c r="S68" s="384"/>
      <c r="T68" s="384"/>
      <c r="U68" s="384"/>
      <c r="V68" s="384"/>
      <c r="W68" s="384"/>
      <c r="X68" s="385"/>
      <c r="Y68" s="337">
        <v>0</v>
      </c>
      <c r="Z68" s="337"/>
      <c r="AA68" s="337"/>
      <c r="AB68" s="337"/>
      <c r="AC68" s="337"/>
      <c r="AD68" s="337"/>
      <c r="AE68" s="337"/>
      <c r="AF68" s="338">
        <v>0</v>
      </c>
      <c r="AG68" s="338"/>
      <c r="AH68" s="338"/>
      <c r="AI68" s="338"/>
      <c r="AJ68" s="338"/>
      <c r="AK68" s="338"/>
      <c r="AL68" s="338"/>
      <c r="AM68" s="339" t="s">
        <v>45</v>
      </c>
      <c r="AN68" s="339"/>
      <c r="AO68" s="339"/>
      <c r="AP68" s="339"/>
      <c r="AQ68" s="339"/>
      <c r="AR68" s="339"/>
      <c r="AS68" s="339"/>
      <c r="AT68" s="339"/>
      <c r="AU68" s="340">
        <v>0</v>
      </c>
      <c r="AV68" s="341"/>
      <c r="AW68" s="341"/>
      <c r="AX68" s="342"/>
      <c r="AY68" s="343">
        <v>0</v>
      </c>
      <c r="AZ68" s="344"/>
      <c r="BA68" s="344"/>
      <c r="BB68" s="345"/>
      <c r="BC68" s="340">
        <v>0</v>
      </c>
      <c r="BD68" s="341"/>
      <c r="BE68" s="342"/>
      <c r="BF68" s="346">
        <v>0</v>
      </c>
      <c r="BG68" s="347"/>
      <c r="BH68" s="347"/>
      <c r="BI68" s="348"/>
      <c r="BJ68" s="340">
        <v>0</v>
      </c>
      <c r="BK68" s="341"/>
      <c r="BL68" s="341"/>
      <c r="BM68" s="341"/>
      <c r="BN68" s="341"/>
      <c r="BO68" s="341"/>
      <c r="BP68" s="341"/>
      <c r="BQ68" s="342"/>
      <c r="BR68" s="155" t="str">
        <f t="shared" si="12"/>
        <v>ок</v>
      </c>
    </row>
    <row r="69" spans="1:70" x14ac:dyDescent="0.25">
      <c r="A69" s="353" t="s">
        <v>407</v>
      </c>
      <c r="B69" s="354"/>
      <c r="C69" s="359" t="s">
        <v>397</v>
      </c>
      <c r="D69" s="360"/>
      <c r="E69" s="360"/>
      <c r="F69" s="360"/>
      <c r="G69" s="360"/>
      <c r="H69" s="360"/>
      <c r="I69" s="360"/>
      <c r="J69" s="361"/>
      <c r="K69" s="368" t="s">
        <v>399</v>
      </c>
      <c r="L69" s="369"/>
      <c r="M69" s="369"/>
      <c r="N69" s="369"/>
      <c r="O69" s="369"/>
      <c r="P69" s="370"/>
      <c r="Q69" s="377" t="s">
        <v>398</v>
      </c>
      <c r="R69" s="378"/>
      <c r="S69" s="378"/>
      <c r="T69" s="378"/>
      <c r="U69" s="378"/>
      <c r="V69" s="378"/>
      <c r="W69" s="378"/>
      <c r="X69" s="379"/>
      <c r="Y69" s="349">
        <f>SUM(Y70:AE73)</f>
        <v>350000</v>
      </c>
      <c r="Z69" s="349"/>
      <c r="AA69" s="349"/>
      <c r="AB69" s="349"/>
      <c r="AC69" s="349"/>
      <c r="AD69" s="349"/>
      <c r="AE69" s="349"/>
      <c r="AF69" s="338">
        <f>SUM(AF70:AL73)</f>
        <v>0</v>
      </c>
      <c r="AG69" s="338"/>
      <c r="AH69" s="338"/>
      <c r="AI69" s="338"/>
      <c r="AJ69" s="338"/>
      <c r="AK69" s="338"/>
      <c r="AL69" s="338"/>
      <c r="AM69" s="339" t="s">
        <v>27</v>
      </c>
      <c r="AN69" s="339"/>
      <c r="AO69" s="339"/>
      <c r="AP69" s="339"/>
      <c r="AQ69" s="339"/>
      <c r="AR69" s="339"/>
      <c r="AS69" s="339"/>
      <c r="AT69" s="339"/>
      <c r="AU69" s="328">
        <f>AY69+BC69+BF69</f>
        <v>350000</v>
      </c>
      <c r="AV69" s="329"/>
      <c r="AW69" s="329"/>
      <c r="AX69" s="330"/>
      <c r="AY69" s="331">
        <f>SUM(AY70:BB73)</f>
        <v>0</v>
      </c>
      <c r="AZ69" s="332"/>
      <c r="BA69" s="332"/>
      <c r="BB69" s="333"/>
      <c r="BC69" s="328">
        <f>SUM(BC70:BE73)</f>
        <v>350000</v>
      </c>
      <c r="BD69" s="329"/>
      <c r="BE69" s="330"/>
      <c r="BF69" s="334">
        <f>SUM(BF70:BI73)</f>
        <v>0</v>
      </c>
      <c r="BG69" s="335"/>
      <c r="BH69" s="335"/>
      <c r="BI69" s="336"/>
      <c r="BJ69" s="328">
        <f>Y69-AF69-AU69</f>
        <v>0</v>
      </c>
      <c r="BK69" s="329"/>
      <c r="BL69" s="329"/>
      <c r="BM69" s="329"/>
      <c r="BN69" s="329"/>
      <c r="BO69" s="329"/>
      <c r="BP69" s="329"/>
      <c r="BQ69" s="330"/>
    </row>
    <row r="70" spans="1:70" x14ac:dyDescent="0.25">
      <c r="A70" s="355"/>
      <c r="B70" s="356"/>
      <c r="C70" s="362"/>
      <c r="D70" s="363"/>
      <c r="E70" s="363"/>
      <c r="F70" s="363"/>
      <c r="G70" s="363"/>
      <c r="H70" s="363"/>
      <c r="I70" s="363"/>
      <c r="J70" s="364"/>
      <c r="K70" s="371"/>
      <c r="L70" s="372"/>
      <c r="M70" s="372"/>
      <c r="N70" s="372"/>
      <c r="O70" s="372"/>
      <c r="P70" s="373"/>
      <c r="Q70" s="380"/>
      <c r="R70" s="381"/>
      <c r="S70" s="381"/>
      <c r="T70" s="381"/>
      <c r="U70" s="381"/>
      <c r="V70" s="381"/>
      <c r="W70" s="381"/>
      <c r="X70" s="382"/>
      <c r="Y70" s="349">
        <v>0</v>
      </c>
      <c r="Z70" s="349"/>
      <c r="AA70" s="349"/>
      <c r="AB70" s="349"/>
      <c r="AC70" s="349"/>
      <c r="AD70" s="349"/>
      <c r="AE70" s="349"/>
      <c r="AF70" s="338">
        <v>0</v>
      </c>
      <c r="AG70" s="338"/>
      <c r="AH70" s="338"/>
      <c r="AI70" s="338"/>
      <c r="AJ70" s="338"/>
      <c r="AK70" s="338"/>
      <c r="AL70" s="338"/>
      <c r="AM70" s="339" t="s">
        <v>35</v>
      </c>
      <c r="AN70" s="339"/>
      <c r="AO70" s="339"/>
      <c r="AP70" s="339"/>
      <c r="AQ70" s="339"/>
      <c r="AR70" s="339"/>
      <c r="AS70" s="339"/>
      <c r="AT70" s="339"/>
      <c r="AU70" s="328">
        <v>0</v>
      </c>
      <c r="AV70" s="329"/>
      <c r="AW70" s="329"/>
      <c r="AX70" s="330"/>
      <c r="AY70" s="331">
        <v>0</v>
      </c>
      <c r="AZ70" s="332"/>
      <c r="BA70" s="332"/>
      <c r="BB70" s="333"/>
      <c r="BC70" s="328">
        <v>0</v>
      </c>
      <c r="BD70" s="329"/>
      <c r="BE70" s="330"/>
      <c r="BF70" s="334">
        <v>0</v>
      </c>
      <c r="BG70" s="335"/>
      <c r="BH70" s="335"/>
      <c r="BI70" s="336"/>
      <c r="BJ70" s="328">
        <v>0</v>
      </c>
      <c r="BK70" s="329"/>
      <c r="BL70" s="329"/>
      <c r="BM70" s="329"/>
      <c r="BN70" s="329"/>
      <c r="BO70" s="329"/>
      <c r="BP70" s="329"/>
      <c r="BQ70" s="330"/>
    </row>
    <row r="71" spans="1:70" x14ac:dyDescent="0.25">
      <c r="A71" s="355"/>
      <c r="B71" s="356"/>
      <c r="C71" s="362"/>
      <c r="D71" s="363"/>
      <c r="E71" s="363"/>
      <c r="F71" s="363"/>
      <c r="G71" s="363"/>
      <c r="H71" s="363"/>
      <c r="I71" s="363"/>
      <c r="J71" s="364"/>
      <c r="K71" s="371"/>
      <c r="L71" s="372"/>
      <c r="M71" s="372"/>
      <c r="N71" s="372"/>
      <c r="O71" s="372"/>
      <c r="P71" s="373"/>
      <c r="Q71" s="380"/>
      <c r="R71" s="381"/>
      <c r="S71" s="381"/>
      <c r="T71" s="381"/>
      <c r="U71" s="381"/>
      <c r="V71" s="381"/>
      <c r="W71" s="381"/>
      <c r="X71" s="382"/>
      <c r="Y71" s="349">
        <v>0</v>
      </c>
      <c r="Z71" s="349"/>
      <c r="AA71" s="349"/>
      <c r="AB71" s="349"/>
      <c r="AC71" s="349"/>
      <c r="AD71" s="349"/>
      <c r="AE71" s="349"/>
      <c r="AF71" s="338">
        <v>0</v>
      </c>
      <c r="AG71" s="338"/>
      <c r="AH71" s="338"/>
      <c r="AI71" s="338"/>
      <c r="AJ71" s="338"/>
      <c r="AK71" s="338"/>
      <c r="AL71" s="338"/>
      <c r="AM71" s="339" t="s">
        <v>25</v>
      </c>
      <c r="AN71" s="339"/>
      <c r="AO71" s="339"/>
      <c r="AP71" s="339"/>
      <c r="AQ71" s="339"/>
      <c r="AR71" s="339"/>
      <c r="AS71" s="339"/>
      <c r="AT71" s="339"/>
      <c r="AU71" s="328">
        <v>0</v>
      </c>
      <c r="AV71" s="329"/>
      <c r="AW71" s="329"/>
      <c r="AX71" s="330"/>
      <c r="AY71" s="331">
        <v>0</v>
      </c>
      <c r="AZ71" s="332"/>
      <c r="BA71" s="332"/>
      <c r="BB71" s="333"/>
      <c r="BC71" s="328">
        <v>0</v>
      </c>
      <c r="BD71" s="329"/>
      <c r="BE71" s="330"/>
      <c r="BF71" s="334">
        <v>0</v>
      </c>
      <c r="BG71" s="335"/>
      <c r="BH71" s="335"/>
      <c r="BI71" s="336"/>
      <c r="BJ71" s="328">
        <v>0</v>
      </c>
      <c r="BK71" s="329"/>
      <c r="BL71" s="329"/>
      <c r="BM71" s="329"/>
      <c r="BN71" s="329"/>
      <c r="BO71" s="329"/>
      <c r="BP71" s="329"/>
      <c r="BQ71" s="330"/>
    </row>
    <row r="72" spans="1:70" x14ac:dyDescent="0.25">
      <c r="A72" s="355"/>
      <c r="B72" s="356"/>
      <c r="C72" s="362"/>
      <c r="D72" s="363"/>
      <c r="E72" s="363"/>
      <c r="F72" s="363"/>
      <c r="G72" s="363"/>
      <c r="H72" s="363"/>
      <c r="I72" s="363"/>
      <c r="J72" s="364"/>
      <c r="K72" s="371"/>
      <c r="L72" s="372"/>
      <c r="M72" s="372"/>
      <c r="N72" s="372"/>
      <c r="O72" s="372"/>
      <c r="P72" s="373"/>
      <c r="Q72" s="380"/>
      <c r="R72" s="381"/>
      <c r="S72" s="381"/>
      <c r="T72" s="381"/>
      <c r="U72" s="381"/>
      <c r="V72" s="381"/>
      <c r="W72" s="381"/>
      <c r="X72" s="382"/>
      <c r="Y72" s="349">
        <v>350000</v>
      </c>
      <c r="Z72" s="349"/>
      <c r="AA72" s="349"/>
      <c r="AB72" s="349"/>
      <c r="AC72" s="349"/>
      <c r="AD72" s="349"/>
      <c r="AE72" s="349"/>
      <c r="AF72" s="338">
        <v>0</v>
      </c>
      <c r="AG72" s="338"/>
      <c r="AH72" s="338"/>
      <c r="AI72" s="338"/>
      <c r="AJ72" s="338"/>
      <c r="AK72" s="338"/>
      <c r="AL72" s="338"/>
      <c r="AM72" s="339" t="s">
        <v>53</v>
      </c>
      <c r="AN72" s="339"/>
      <c r="AO72" s="339"/>
      <c r="AP72" s="339"/>
      <c r="AQ72" s="339"/>
      <c r="AR72" s="339"/>
      <c r="AS72" s="339"/>
      <c r="AT72" s="339"/>
      <c r="AU72" s="328">
        <f>AY72+BC72+BF72</f>
        <v>350000</v>
      </c>
      <c r="AV72" s="329"/>
      <c r="AW72" s="329"/>
      <c r="AX72" s="330"/>
      <c r="AY72" s="331">
        <v>0</v>
      </c>
      <c r="AZ72" s="332"/>
      <c r="BA72" s="332"/>
      <c r="BB72" s="333"/>
      <c r="BC72" s="398">
        <v>350000</v>
      </c>
      <c r="BD72" s="399"/>
      <c r="BE72" s="400"/>
      <c r="BF72" s="334">
        <v>0</v>
      </c>
      <c r="BG72" s="335"/>
      <c r="BH72" s="335"/>
      <c r="BI72" s="336"/>
      <c r="BJ72" s="328">
        <f>Y72-AF72-AU72</f>
        <v>0</v>
      </c>
      <c r="BK72" s="329"/>
      <c r="BL72" s="329"/>
      <c r="BM72" s="329"/>
      <c r="BN72" s="329"/>
      <c r="BO72" s="329"/>
      <c r="BP72" s="329"/>
      <c r="BQ72" s="330"/>
    </row>
    <row r="73" spans="1:70" x14ac:dyDescent="0.25">
      <c r="A73" s="357"/>
      <c r="B73" s="358"/>
      <c r="C73" s="365"/>
      <c r="D73" s="366"/>
      <c r="E73" s="366"/>
      <c r="F73" s="366"/>
      <c r="G73" s="366"/>
      <c r="H73" s="366"/>
      <c r="I73" s="366"/>
      <c r="J73" s="367"/>
      <c r="K73" s="374"/>
      <c r="L73" s="375"/>
      <c r="M73" s="375"/>
      <c r="N73" s="375"/>
      <c r="O73" s="375"/>
      <c r="P73" s="376"/>
      <c r="Q73" s="383"/>
      <c r="R73" s="384"/>
      <c r="S73" s="384"/>
      <c r="T73" s="384"/>
      <c r="U73" s="384"/>
      <c r="V73" s="384"/>
      <c r="W73" s="384"/>
      <c r="X73" s="385"/>
      <c r="Y73" s="337">
        <v>0</v>
      </c>
      <c r="Z73" s="337"/>
      <c r="AA73" s="337"/>
      <c r="AB73" s="337"/>
      <c r="AC73" s="337"/>
      <c r="AD73" s="337"/>
      <c r="AE73" s="337"/>
      <c r="AF73" s="338">
        <v>0</v>
      </c>
      <c r="AG73" s="338"/>
      <c r="AH73" s="338"/>
      <c r="AI73" s="338"/>
      <c r="AJ73" s="338"/>
      <c r="AK73" s="338"/>
      <c r="AL73" s="338"/>
      <c r="AM73" s="339" t="s">
        <v>45</v>
      </c>
      <c r="AN73" s="339"/>
      <c r="AO73" s="339"/>
      <c r="AP73" s="339"/>
      <c r="AQ73" s="339"/>
      <c r="AR73" s="339"/>
      <c r="AS73" s="339"/>
      <c r="AT73" s="339"/>
      <c r="AU73" s="340">
        <v>0</v>
      </c>
      <c r="AV73" s="341"/>
      <c r="AW73" s="341"/>
      <c r="AX73" s="342"/>
      <c r="AY73" s="343">
        <v>0</v>
      </c>
      <c r="AZ73" s="344"/>
      <c r="BA73" s="344"/>
      <c r="BB73" s="345"/>
      <c r="BC73" s="340">
        <v>0</v>
      </c>
      <c r="BD73" s="341"/>
      <c r="BE73" s="342"/>
      <c r="BF73" s="346">
        <v>0</v>
      </c>
      <c r="BG73" s="347"/>
      <c r="BH73" s="347"/>
      <c r="BI73" s="348"/>
      <c r="BJ73" s="340">
        <v>0</v>
      </c>
      <c r="BK73" s="341"/>
      <c r="BL73" s="341"/>
      <c r="BM73" s="341"/>
      <c r="BN73" s="341"/>
      <c r="BO73" s="341"/>
      <c r="BP73" s="341"/>
      <c r="BQ73" s="342"/>
    </row>
    <row r="74" spans="1:70" x14ac:dyDescent="0.25">
      <c r="A74" s="499" t="s">
        <v>240</v>
      </c>
      <c r="B74" s="500"/>
      <c r="C74" s="500"/>
      <c r="D74" s="500"/>
      <c r="E74" s="500"/>
      <c r="F74" s="500"/>
      <c r="G74" s="500"/>
      <c r="H74" s="500"/>
      <c r="I74" s="500"/>
      <c r="J74" s="500"/>
      <c r="K74" s="501">
        <f>SUM(K75:P78)</f>
        <v>0</v>
      </c>
      <c r="L74" s="501"/>
      <c r="M74" s="501"/>
      <c r="N74" s="501"/>
      <c r="O74" s="501"/>
      <c r="P74" s="501"/>
      <c r="Q74" s="501">
        <f>SUM(Q75:X78)</f>
        <v>0</v>
      </c>
      <c r="R74" s="501"/>
      <c r="S74" s="501"/>
      <c r="T74" s="501"/>
      <c r="U74" s="501"/>
      <c r="V74" s="501"/>
      <c r="W74" s="501"/>
      <c r="X74" s="501"/>
      <c r="Y74" s="502">
        <f>SUM(Y75:AE78)</f>
        <v>1813326</v>
      </c>
      <c r="Z74" s="503"/>
      <c r="AA74" s="503"/>
      <c r="AB74" s="503"/>
      <c r="AC74" s="503"/>
      <c r="AD74" s="503"/>
      <c r="AE74" s="504"/>
      <c r="AF74" s="505">
        <f>AF19+AF24+AF29+AF34+AF39+AF44+AF49+AF69</f>
        <v>46672</v>
      </c>
      <c r="AG74" s="505"/>
      <c r="AH74" s="505"/>
      <c r="AI74" s="505"/>
      <c r="AJ74" s="505"/>
      <c r="AK74" s="505"/>
      <c r="AL74" s="505"/>
      <c r="AM74" s="506" t="s">
        <v>234</v>
      </c>
      <c r="AN74" s="506"/>
      <c r="AO74" s="506"/>
      <c r="AP74" s="506"/>
      <c r="AQ74" s="506"/>
      <c r="AR74" s="506"/>
      <c r="AS74" s="506"/>
      <c r="AT74" s="506"/>
      <c r="AU74" s="495">
        <f>AU19+AU24+AU29+AU34+AU39+AU44+AU69+AU49+AU54+AU59+AU64</f>
        <v>1177881</v>
      </c>
      <c r="AV74" s="496"/>
      <c r="AW74" s="496"/>
      <c r="AX74" s="497"/>
      <c r="AY74" s="507">
        <f>AY19+AY24+AY29+AY34+AY39+AY44+AY64+AY49+AY54+AY59</f>
        <v>461972</v>
      </c>
      <c r="AZ74" s="508"/>
      <c r="BA74" s="508"/>
      <c r="BB74" s="509"/>
      <c r="BC74" s="495">
        <f>BC19+BC24+BC34+BC29+BC39+BC44+BC47+BC69</f>
        <v>505430</v>
      </c>
      <c r="BD74" s="496"/>
      <c r="BE74" s="497"/>
      <c r="BF74" s="495">
        <f>BF19+BF24+BF29+BF34+BF39</f>
        <v>210479</v>
      </c>
      <c r="BG74" s="496"/>
      <c r="BH74" s="496"/>
      <c r="BI74" s="497"/>
      <c r="BJ74" s="495">
        <f>BJ19+BJ24+BJ29+BJ34+BJ39+BJ44+BJ49+BJ69+BJ64+BJ59</f>
        <v>588773</v>
      </c>
      <c r="BK74" s="496"/>
      <c r="BL74" s="496"/>
      <c r="BM74" s="496"/>
      <c r="BN74" s="496"/>
      <c r="BO74" s="496"/>
      <c r="BP74" s="496"/>
      <c r="BQ74" s="497"/>
    </row>
    <row r="75" spans="1:70" x14ac:dyDescent="0.25">
      <c r="A75" s="423"/>
      <c r="B75" s="423"/>
      <c r="C75" s="498"/>
      <c r="D75" s="498"/>
      <c r="E75" s="498"/>
      <c r="F75" s="498"/>
      <c r="G75" s="498"/>
      <c r="H75" s="498"/>
      <c r="I75" s="498"/>
      <c r="J75" s="498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60">
        <f>Y20+Y25+Y30+Y35+Y40</f>
        <v>0</v>
      </c>
      <c r="Z75" s="460"/>
      <c r="AA75" s="460"/>
      <c r="AB75" s="460"/>
      <c r="AC75" s="460"/>
      <c r="AD75" s="460"/>
      <c r="AE75" s="460"/>
      <c r="AF75" s="460">
        <f t="shared" ref="AF75" si="13">AF20+AF25+AF30+AF35+AF40</f>
        <v>0</v>
      </c>
      <c r="AG75" s="460"/>
      <c r="AH75" s="460"/>
      <c r="AI75" s="460"/>
      <c r="AJ75" s="460"/>
      <c r="AK75" s="460"/>
      <c r="AL75" s="460"/>
      <c r="AM75" s="425" t="s">
        <v>35</v>
      </c>
      <c r="AN75" s="425"/>
      <c r="AO75" s="425"/>
      <c r="AP75" s="425"/>
      <c r="AQ75" s="425"/>
      <c r="AR75" s="425"/>
      <c r="AS75" s="425"/>
      <c r="AT75" s="425"/>
      <c r="AU75" s="328">
        <f>AU20+AU25+AU30+AU35+AU40+AU65</f>
        <v>122</v>
      </c>
      <c r="AV75" s="329"/>
      <c r="AW75" s="329"/>
      <c r="AX75" s="330"/>
      <c r="AY75" s="331">
        <f>AY20+AY25+AY30+AY35+AY40+AY65</f>
        <v>122</v>
      </c>
      <c r="AZ75" s="332"/>
      <c r="BA75" s="332"/>
      <c r="BB75" s="333"/>
      <c r="BC75" s="328">
        <f t="shared" ref="BC75:BC78" si="14">BC20+BC25+BC35+BC30+BC40</f>
        <v>0</v>
      </c>
      <c r="BD75" s="329"/>
      <c r="BE75" s="330"/>
      <c r="BF75" s="328">
        <f t="shared" ref="BF75:BF78" si="15">BF20+BF25+BF30+BF35+BF40</f>
        <v>0</v>
      </c>
      <c r="BG75" s="329"/>
      <c r="BH75" s="329"/>
      <c r="BI75" s="330"/>
      <c r="BJ75" s="328">
        <f>BJ20+BJ25+BJ30+BJ35+BJ40+BJ65</f>
        <v>-122</v>
      </c>
      <c r="BK75" s="329"/>
      <c r="BL75" s="329"/>
      <c r="BM75" s="329"/>
      <c r="BN75" s="329"/>
      <c r="BO75" s="329"/>
      <c r="BP75" s="329"/>
      <c r="BQ75" s="330"/>
    </row>
    <row r="76" spans="1:70" x14ac:dyDescent="0.25">
      <c r="A76" s="423"/>
      <c r="B76" s="423"/>
      <c r="C76" s="498"/>
      <c r="D76" s="498"/>
      <c r="E76" s="498"/>
      <c r="F76" s="498"/>
      <c r="G76" s="498"/>
      <c r="H76" s="498"/>
      <c r="I76" s="498"/>
      <c r="J76" s="498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60">
        <f t="shared" ref="Y76" si="16">Y21+Y26+Y31+Y36+Y41</f>
        <v>0</v>
      </c>
      <c r="Z76" s="460"/>
      <c r="AA76" s="460"/>
      <c r="AB76" s="460"/>
      <c r="AC76" s="460"/>
      <c r="AD76" s="460"/>
      <c r="AE76" s="460"/>
      <c r="AF76" s="460">
        <f>AF21+AF26+AF31+AF36+AF41</f>
        <v>0</v>
      </c>
      <c r="AG76" s="460"/>
      <c r="AH76" s="460"/>
      <c r="AI76" s="460"/>
      <c r="AJ76" s="460"/>
      <c r="AK76" s="460"/>
      <c r="AL76" s="460"/>
      <c r="AM76" s="425" t="s">
        <v>25</v>
      </c>
      <c r="AN76" s="425"/>
      <c r="AO76" s="425"/>
      <c r="AP76" s="425"/>
      <c r="AQ76" s="425"/>
      <c r="AR76" s="425"/>
      <c r="AS76" s="425"/>
      <c r="AT76" s="425"/>
      <c r="AU76" s="328">
        <f t="shared" ref="AU76" si="17">AU21+AU26+AU31+AU36+AU41</f>
        <v>0</v>
      </c>
      <c r="AV76" s="329"/>
      <c r="AW76" s="329"/>
      <c r="AX76" s="330"/>
      <c r="AY76" s="331">
        <f t="shared" ref="AY76" si="18">AY21+AY26+AY31+AY36+AY41</f>
        <v>0</v>
      </c>
      <c r="AZ76" s="332"/>
      <c r="BA76" s="332"/>
      <c r="BB76" s="333"/>
      <c r="BC76" s="328">
        <f t="shared" si="14"/>
        <v>0</v>
      </c>
      <c r="BD76" s="329"/>
      <c r="BE76" s="330"/>
      <c r="BF76" s="328">
        <f t="shared" si="15"/>
        <v>0</v>
      </c>
      <c r="BG76" s="329"/>
      <c r="BH76" s="329"/>
      <c r="BI76" s="330"/>
      <c r="BJ76" s="328">
        <f t="shared" ref="BJ76" si="19">BJ21+BJ26+BJ31+BJ36+BJ41</f>
        <v>0</v>
      </c>
      <c r="BK76" s="329"/>
      <c r="BL76" s="329"/>
      <c r="BM76" s="329"/>
      <c r="BN76" s="329"/>
      <c r="BO76" s="329"/>
      <c r="BP76" s="329"/>
      <c r="BQ76" s="330"/>
    </row>
    <row r="77" spans="1:70" x14ac:dyDescent="0.25">
      <c r="A77" s="423"/>
      <c r="B77" s="423"/>
      <c r="C77" s="498"/>
      <c r="D77" s="498"/>
      <c r="E77" s="498"/>
      <c r="F77" s="498"/>
      <c r="G77" s="498"/>
      <c r="H77" s="498"/>
      <c r="I77" s="498"/>
      <c r="J77" s="498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60">
        <f>Y22+Y27+Y32+Y37+Y42+Y47+Y72++Y57</f>
        <v>625458</v>
      </c>
      <c r="Z77" s="460"/>
      <c r="AA77" s="460"/>
      <c r="AB77" s="460"/>
      <c r="AC77" s="460"/>
      <c r="AD77" s="460"/>
      <c r="AE77" s="460"/>
      <c r="AF77" s="460">
        <f>AF22+AF27+AF32+AF37+AF42+AF47+AF72</f>
        <v>43668</v>
      </c>
      <c r="AG77" s="460"/>
      <c r="AH77" s="460"/>
      <c r="AI77" s="460"/>
      <c r="AJ77" s="460"/>
      <c r="AK77" s="460"/>
      <c r="AL77" s="460"/>
      <c r="AM77" s="425" t="s">
        <v>53</v>
      </c>
      <c r="AN77" s="425"/>
      <c r="AO77" s="425"/>
      <c r="AP77" s="425"/>
      <c r="AQ77" s="425"/>
      <c r="AR77" s="425"/>
      <c r="AS77" s="425"/>
      <c r="AT77" s="425"/>
      <c r="AU77" s="328">
        <f>AU22+AU27+AU32+AU37+AU42+AU47+AU72+AU52+AU57</f>
        <v>581790</v>
      </c>
      <c r="AV77" s="329"/>
      <c r="AW77" s="329"/>
      <c r="AX77" s="330"/>
      <c r="AY77" s="386">
        <f>AY22+AY27+AY32+AY37+AY42+AY47+AY57+AY52</f>
        <v>231790</v>
      </c>
      <c r="AZ77" s="387"/>
      <c r="BA77" s="387"/>
      <c r="BB77" s="388"/>
      <c r="BC77" s="398">
        <f>BC22+BC27+BC37+BC32+BC42+BC69</f>
        <v>350000</v>
      </c>
      <c r="BD77" s="399"/>
      <c r="BE77" s="400"/>
      <c r="BF77" s="328">
        <f t="shared" si="15"/>
        <v>0</v>
      </c>
      <c r="BG77" s="329"/>
      <c r="BH77" s="329"/>
      <c r="BI77" s="330"/>
      <c r="BJ77" s="328">
        <f>BJ22+BJ27+BJ32+BJ37+BJ42</f>
        <v>0</v>
      </c>
      <c r="BK77" s="329"/>
      <c r="BL77" s="329"/>
      <c r="BM77" s="329"/>
      <c r="BN77" s="329"/>
      <c r="BO77" s="329"/>
      <c r="BP77" s="329"/>
      <c r="BQ77" s="330"/>
    </row>
    <row r="78" spans="1:70" x14ac:dyDescent="0.25">
      <c r="A78" s="423"/>
      <c r="B78" s="423"/>
      <c r="C78" s="498"/>
      <c r="D78" s="498"/>
      <c r="E78" s="498"/>
      <c r="F78" s="498"/>
      <c r="G78" s="498"/>
      <c r="H78" s="498"/>
      <c r="I78" s="498"/>
      <c r="J78" s="498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6"/>
      <c r="X78" s="416"/>
      <c r="Y78" s="460">
        <f>Y23+Y28+Y33+Y38+Y43+Y48+Y53+Y73</f>
        <v>1187868</v>
      </c>
      <c r="Z78" s="460"/>
      <c r="AA78" s="460"/>
      <c r="AB78" s="460"/>
      <c r="AC78" s="460"/>
      <c r="AD78" s="460"/>
      <c r="AE78" s="460"/>
      <c r="AF78" s="460">
        <f>AF23+AF28+AF33+AF38+AF43</f>
        <v>3004</v>
      </c>
      <c r="AG78" s="460"/>
      <c r="AH78" s="460"/>
      <c r="AI78" s="460"/>
      <c r="AJ78" s="460"/>
      <c r="AK78" s="460"/>
      <c r="AL78" s="460"/>
      <c r="AM78" s="425" t="s">
        <v>45</v>
      </c>
      <c r="AN78" s="425"/>
      <c r="AO78" s="425"/>
      <c r="AP78" s="425"/>
      <c r="AQ78" s="425"/>
      <c r="AR78" s="425"/>
      <c r="AS78" s="425"/>
      <c r="AT78" s="425"/>
      <c r="AU78" s="328">
        <f>AU23+AU28+AU33+AU38+AU43+AU48+AU53+AU73+AU63</f>
        <v>595969</v>
      </c>
      <c r="AV78" s="329"/>
      <c r="AW78" s="329"/>
      <c r="AX78" s="330"/>
      <c r="AY78" s="331">
        <f>AY23+AY28+AY33+AY38+AY43+AY48+AY53+AY73+AY63+AY58</f>
        <v>230060</v>
      </c>
      <c r="AZ78" s="332"/>
      <c r="BA78" s="332"/>
      <c r="BB78" s="333"/>
      <c r="BC78" s="328">
        <f t="shared" si="14"/>
        <v>155430</v>
      </c>
      <c r="BD78" s="329"/>
      <c r="BE78" s="330"/>
      <c r="BF78" s="328">
        <f t="shared" si="15"/>
        <v>210479</v>
      </c>
      <c r="BG78" s="329"/>
      <c r="BH78" s="329"/>
      <c r="BI78" s="330"/>
      <c r="BJ78" s="328">
        <f>BJ23+BJ28+BJ33+BJ38+BJ43+BJ63</f>
        <v>588895</v>
      </c>
      <c r="BK78" s="329"/>
      <c r="BL78" s="329"/>
      <c r="BM78" s="329"/>
      <c r="BN78" s="329"/>
      <c r="BO78" s="329"/>
      <c r="BP78" s="329"/>
      <c r="BQ78" s="330"/>
    </row>
  </sheetData>
  <autoFilter ref="A18:BQ78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</autoFilter>
  <mergeCells count="577">
    <mergeCell ref="BC53:BE53"/>
    <mergeCell ref="BF53:BI53"/>
    <mergeCell ref="BJ53:BQ53"/>
    <mergeCell ref="Y50:AE50"/>
    <mergeCell ref="AF50:AL50"/>
    <mergeCell ref="AM50:AT50"/>
    <mergeCell ref="AU50:AX50"/>
    <mergeCell ref="A49:B53"/>
    <mergeCell ref="C49:J53"/>
    <mergeCell ref="K49:P53"/>
    <mergeCell ref="Q49:X53"/>
    <mergeCell ref="Y53:AE53"/>
    <mergeCell ref="AF53:AL53"/>
    <mergeCell ref="AM53:AT53"/>
    <mergeCell ref="AU53:AX53"/>
    <mergeCell ref="AY53:BB53"/>
    <mergeCell ref="Y51:AE51"/>
    <mergeCell ref="AF51:AL51"/>
    <mergeCell ref="AM51:AT51"/>
    <mergeCell ref="AU51:AX51"/>
    <mergeCell ref="AY51:BB51"/>
    <mergeCell ref="BC51:BE51"/>
    <mergeCell ref="BF51:BI51"/>
    <mergeCell ref="BJ51:BQ51"/>
    <mergeCell ref="Y52:AE52"/>
    <mergeCell ref="AF52:AL52"/>
    <mergeCell ref="AM52:AT52"/>
    <mergeCell ref="AU52:AX52"/>
    <mergeCell ref="AY52:BB52"/>
    <mergeCell ref="BC52:BE52"/>
    <mergeCell ref="BF52:BI52"/>
    <mergeCell ref="BJ52:BQ52"/>
    <mergeCell ref="AY49:BB49"/>
    <mergeCell ref="BC49:BE49"/>
    <mergeCell ref="BF49:BI49"/>
    <mergeCell ref="BJ49:BQ49"/>
    <mergeCell ref="BJ46:BQ46"/>
    <mergeCell ref="AY50:BB50"/>
    <mergeCell ref="BC50:BE50"/>
    <mergeCell ref="BF50:BI50"/>
    <mergeCell ref="BJ50:BQ50"/>
    <mergeCell ref="A44:B48"/>
    <mergeCell ref="C44:J48"/>
    <mergeCell ref="K44:P48"/>
    <mergeCell ref="BC44:BE44"/>
    <mergeCell ref="BF44:BI44"/>
    <mergeCell ref="BJ44:BQ44"/>
    <mergeCell ref="Y45:AE45"/>
    <mergeCell ref="AF45:AL45"/>
    <mergeCell ref="AM45:AT45"/>
    <mergeCell ref="AU45:AX45"/>
    <mergeCell ref="AY45:BB45"/>
    <mergeCell ref="BC45:BE45"/>
    <mergeCell ref="BF45:BI45"/>
    <mergeCell ref="BJ45:BQ45"/>
    <mergeCell ref="BF48:BI48"/>
    <mergeCell ref="BJ48:BQ48"/>
    <mergeCell ref="AY47:BB47"/>
    <mergeCell ref="BC47:BE47"/>
    <mergeCell ref="BF47:BI47"/>
    <mergeCell ref="BJ47:BQ47"/>
    <mergeCell ref="Y48:AE48"/>
    <mergeCell ref="AF48:AL48"/>
    <mergeCell ref="AM48:AT48"/>
    <mergeCell ref="Q44:X48"/>
    <mergeCell ref="BC78:BE78"/>
    <mergeCell ref="BF78:BI78"/>
    <mergeCell ref="AU77:AX77"/>
    <mergeCell ref="AY77:BB77"/>
    <mergeCell ref="BC77:BE77"/>
    <mergeCell ref="BF77:BI77"/>
    <mergeCell ref="Y46:AE46"/>
    <mergeCell ref="AF46:AL46"/>
    <mergeCell ref="AM46:AT46"/>
    <mergeCell ref="AU46:AX46"/>
    <mergeCell ref="AY46:BB46"/>
    <mergeCell ref="BC46:BE46"/>
    <mergeCell ref="BF46:BI46"/>
    <mergeCell ref="AU48:AX48"/>
    <mergeCell ref="AY48:BB48"/>
    <mergeCell ref="BC48:BE48"/>
    <mergeCell ref="AM47:AT47"/>
    <mergeCell ref="AU47:AX47"/>
    <mergeCell ref="BC74:BE74"/>
    <mergeCell ref="A69:B73"/>
    <mergeCell ref="C69:J73"/>
    <mergeCell ref="K69:P73"/>
    <mergeCell ref="Q69:X73"/>
    <mergeCell ref="Y69:AE69"/>
    <mergeCell ref="AF69:AL69"/>
    <mergeCell ref="AM69:AT69"/>
    <mergeCell ref="AU69:AX69"/>
    <mergeCell ref="AY69:BB69"/>
    <mergeCell ref="Y44:AE44"/>
    <mergeCell ref="AF44:AL44"/>
    <mergeCell ref="AM44:AT44"/>
    <mergeCell ref="AU44:AX44"/>
    <mergeCell ref="AY44:BB44"/>
    <mergeCell ref="Y47:AE47"/>
    <mergeCell ref="AF47:AL47"/>
    <mergeCell ref="Q78:X78"/>
    <mergeCell ref="Y78:AE78"/>
    <mergeCell ref="AU74:AX74"/>
    <mergeCell ref="AY74:BB74"/>
    <mergeCell ref="AF78:AL78"/>
    <mergeCell ref="AM78:AT78"/>
    <mergeCell ref="AU78:AX78"/>
    <mergeCell ref="AY78:BB78"/>
    <mergeCell ref="Y73:AE73"/>
    <mergeCell ref="AF73:AL73"/>
    <mergeCell ref="AM73:AT73"/>
    <mergeCell ref="AU73:AX73"/>
    <mergeCell ref="AY73:BB73"/>
    <mergeCell ref="Y49:AE49"/>
    <mergeCell ref="AF49:AL49"/>
    <mergeCell ref="AM49:AT49"/>
    <mergeCell ref="AU49:AX49"/>
    <mergeCell ref="BJ78:BQ78"/>
    <mergeCell ref="BJ77:BQ77"/>
    <mergeCell ref="A76:B76"/>
    <mergeCell ref="C76:J76"/>
    <mergeCell ref="K76:P76"/>
    <mergeCell ref="Q76:X76"/>
    <mergeCell ref="Y76:AE76"/>
    <mergeCell ref="AF76:AL76"/>
    <mergeCell ref="AM76:AT76"/>
    <mergeCell ref="AU76:AX76"/>
    <mergeCell ref="AY76:BB76"/>
    <mergeCell ref="BC76:BE76"/>
    <mergeCell ref="BF76:BI76"/>
    <mergeCell ref="BJ76:BQ76"/>
    <mergeCell ref="A77:B77"/>
    <mergeCell ref="C77:J77"/>
    <mergeCell ref="K77:P77"/>
    <mergeCell ref="Q77:X77"/>
    <mergeCell ref="Y77:AE77"/>
    <mergeCell ref="AF77:AL77"/>
    <mergeCell ref="AM77:AT77"/>
    <mergeCell ref="A78:B78"/>
    <mergeCell ref="C78:J78"/>
    <mergeCell ref="K78:P78"/>
    <mergeCell ref="BJ74:BQ74"/>
    <mergeCell ref="A75:B75"/>
    <mergeCell ref="C75:J75"/>
    <mergeCell ref="K75:P75"/>
    <mergeCell ref="Q75:X75"/>
    <mergeCell ref="Y75:AE75"/>
    <mergeCell ref="A74:J74"/>
    <mergeCell ref="K74:P74"/>
    <mergeCell ref="Q74:X74"/>
    <mergeCell ref="Y74:AE74"/>
    <mergeCell ref="AF74:AL74"/>
    <mergeCell ref="AM74:AT74"/>
    <mergeCell ref="BJ75:BQ75"/>
    <mergeCell ref="AF75:AL75"/>
    <mergeCell ref="AM75:AT75"/>
    <mergeCell ref="AU75:AX75"/>
    <mergeCell ref="AY75:BB75"/>
    <mergeCell ref="BC75:BE75"/>
    <mergeCell ref="BF75:BI75"/>
    <mergeCell ref="BF74:BI74"/>
    <mergeCell ref="AY40:BB40"/>
    <mergeCell ref="BC40:BE40"/>
    <mergeCell ref="BF40:BI40"/>
    <mergeCell ref="BJ40:BQ40"/>
    <mergeCell ref="BF42:BI42"/>
    <mergeCell ref="BJ42:BQ42"/>
    <mergeCell ref="Y43:AE43"/>
    <mergeCell ref="AF43:AL43"/>
    <mergeCell ref="AM43:AT43"/>
    <mergeCell ref="AU43:AX43"/>
    <mergeCell ref="AY43:BB43"/>
    <mergeCell ref="BC43:BE43"/>
    <mergeCell ref="BF43:BI43"/>
    <mergeCell ref="BJ43:BQ43"/>
    <mergeCell ref="Y42:AE42"/>
    <mergeCell ref="AF42:AL42"/>
    <mergeCell ref="AM42:AT42"/>
    <mergeCell ref="AU42:AX42"/>
    <mergeCell ref="AY42:BB42"/>
    <mergeCell ref="BC42:BE42"/>
    <mergeCell ref="AM39:AT39"/>
    <mergeCell ref="AU39:AX39"/>
    <mergeCell ref="AY39:BB39"/>
    <mergeCell ref="BC39:BE39"/>
    <mergeCell ref="BF39:BI39"/>
    <mergeCell ref="BJ39:BQ39"/>
    <mergeCell ref="A39:B43"/>
    <mergeCell ref="C39:J43"/>
    <mergeCell ref="K39:P43"/>
    <mergeCell ref="Q39:X43"/>
    <mergeCell ref="Y39:AE39"/>
    <mergeCell ref="AF39:AL39"/>
    <mergeCell ref="Y40:AE40"/>
    <mergeCell ref="AF40:AL40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AM40:AT40"/>
    <mergeCell ref="AU40:AX40"/>
    <mergeCell ref="AY35:BB35"/>
    <mergeCell ref="BC35:BE35"/>
    <mergeCell ref="BF35:BI35"/>
    <mergeCell ref="BJ35:BQ35"/>
    <mergeCell ref="BF37:BI37"/>
    <mergeCell ref="BJ37:BQ37"/>
    <mergeCell ref="Y38:AE38"/>
    <mergeCell ref="AF38:AL38"/>
    <mergeCell ref="AM38:AT38"/>
    <mergeCell ref="AU38:AX38"/>
    <mergeCell ref="AY38:BB38"/>
    <mergeCell ref="BC38:BE38"/>
    <mergeCell ref="BF38:BI38"/>
    <mergeCell ref="BJ38:BQ38"/>
    <mergeCell ref="Y37:AE37"/>
    <mergeCell ref="AF37:AL37"/>
    <mergeCell ref="AM37:AT37"/>
    <mergeCell ref="AU37:AX37"/>
    <mergeCell ref="AY37:BB37"/>
    <mergeCell ref="BC37:BE37"/>
    <mergeCell ref="AM34:AT34"/>
    <mergeCell ref="AU34:AX34"/>
    <mergeCell ref="AY34:BB34"/>
    <mergeCell ref="BC34:BE34"/>
    <mergeCell ref="BF34:BI34"/>
    <mergeCell ref="BJ34:BQ34"/>
    <mergeCell ref="A34:B38"/>
    <mergeCell ref="C34:J38"/>
    <mergeCell ref="K34:P38"/>
    <mergeCell ref="Q34:X38"/>
    <mergeCell ref="Y34:AE34"/>
    <mergeCell ref="AF34:AL34"/>
    <mergeCell ref="Y35:AE35"/>
    <mergeCell ref="AF35:AL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AM35:AT35"/>
    <mergeCell ref="AU35:AX35"/>
    <mergeCell ref="AY30:BB30"/>
    <mergeCell ref="BC30:BE30"/>
    <mergeCell ref="BF30:BI30"/>
    <mergeCell ref="BJ30:BQ30"/>
    <mergeCell ref="BF32:BI32"/>
    <mergeCell ref="BJ32:BQ32"/>
    <mergeCell ref="Y33:AE33"/>
    <mergeCell ref="AF33:AL33"/>
    <mergeCell ref="AM33:AT33"/>
    <mergeCell ref="AU33:AX33"/>
    <mergeCell ref="AY33:BB33"/>
    <mergeCell ref="BC33:BE33"/>
    <mergeCell ref="BF33:BI33"/>
    <mergeCell ref="BJ33:BQ33"/>
    <mergeCell ref="Y32:AE32"/>
    <mergeCell ref="AF32:AL32"/>
    <mergeCell ref="AM32:AT32"/>
    <mergeCell ref="AU32:AX32"/>
    <mergeCell ref="AY32:BB32"/>
    <mergeCell ref="BC32:BE32"/>
    <mergeCell ref="AM29:AT29"/>
    <mergeCell ref="AU29:AX29"/>
    <mergeCell ref="AY29:BB29"/>
    <mergeCell ref="BC29:BE29"/>
    <mergeCell ref="BF29:BI29"/>
    <mergeCell ref="BJ29:BQ29"/>
    <mergeCell ref="A29:B33"/>
    <mergeCell ref="C29:J33"/>
    <mergeCell ref="K29:P33"/>
    <mergeCell ref="Q29:X33"/>
    <mergeCell ref="Y29:AE29"/>
    <mergeCell ref="AF29:AL29"/>
    <mergeCell ref="Y30:AE30"/>
    <mergeCell ref="AF30:AL30"/>
    <mergeCell ref="Y31:AE31"/>
    <mergeCell ref="AF31:AL31"/>
    <mergeCell ref="AM31:AT31"/>
    <mergeCell ref="AU31:AX31"/>
    <mergeCell ref="AY31:BB31"/>
    <mergeCell ref="BC31:BE31"/>
    <mergeCell ref="BF31:BI31"/>
    <mergeCell ref="BJ31:BQ31"/>
    <mergeCell ref="AM30:AT30"/>
    <mergeCell ref="AU30:AX30"/>
    <mergeCell ref="AY25:BB25"/>
    <mergeCell ref="BC25:BE25"/>
    <mergeCell ref="BF25:BI25"/>
    <mergeCell ref="BJ25:BQ25"/>
    <mergeCell ref="BF27:BI27"/>
    <mergeCell ref="BJ27:BQ27"/>
    <mergeCell ref="Y28:AE28"/>
    <mergeCell ref="AF28:AL28"/>
    <mergeCell ref="AM28:AT28"/>
    <mergeCell ref="AU28:AX28"/>
    <mergeCell ref="AY28:BB28"/>
    <mergeCell ref="BC28:BE28"/>
    <mergeCell ref="BF28:BI28"/>
    <mergeCell ref="BJ28:BQ28"/>
    <mergeCell ref="Y27:AE27"/>
    <mergeCell ref="AF27:AL27"/>
    <mergeCell ref="AM27:AT27"/>
    <mergeCell ref="AU27:AX27"/>
    <mergeCell ref="AY27:BB27"/>
    <mergeCell ref="BC27:BE27"/>
    <mergeCell ref="AM24:AT24"/>
    <mergeCell ref="AU24:AX24"/>
    <mergeCell ref="AY24:BB24"/>
    <mergeCell ref="BC24:BE24"/>
    <mergeCell ref="BF24:BI24"/>
    <mergeCell ref="BJ24:BQ24"/>
    <mergeCell ref="A24:B28"/>
    <mergeCell ref="C24:J28"/>
    <mergeCell ref="K24:P28"/>
    <mergeCell ref="Q24:X28"/>
    <mergeCell ref="Y24:AE24"/>
    <mergeCell ref="AF24:AL24"/>
    <mergeCell ref="Y25:AE25"/>
    <mergeCell ref="AF25:AL25"/>
    <mergeCell ref="Y26:AE26"/>
    <mergeCell ref="AF26:AL26"/>
    <mergeCell ref="AM26:AT26"/>
    <mergeCell ref="AU26:AX26"/>
    <mergeCell ref="AY26:BB26"/>
    <mergeCell ref="BC26:BE26"/>
    <mergeCell ref="BF26:BI26"/>
    <mergeCell ref="BJ26:BQ26"/>
    <mergeCell ref="AM25:AT25"/>
    <mergeCell ref="AU25:AX25"/>
    <mergeCell ref="AY20:BB20"/>
    <mergeCell ref="BC20:BE20"/>
    <mergeCell ref="BF20:BI20"/>
    <mergeCell ref="BJ20:BQ20"/>
    <mergeCell ref="BF22:BI22"/>
    <mergeCell ref="BJ22:BQ22"/>
    <mergeCell ref="Y23:AE23"/>
    <mergeCell ref="AF23:AL23"/>
    <mergeCell ref="AM23:AT23"/>
    <mergeCell ref="AU23:AX23"/>
    <mergeCell ref="AY23:BB23"/>
    <mergeCell ref="BC23:BE23"/>
    <mergeCell ref="BF23:BI23"/>
    <mergeCell ref="BJ23:BQ23"/>
    <mergeCell ref="Y22:AE22"/>
    <mergeCell ref="AF22:AL22"/>
    <mergeCell ref="AM22:AT22"/>
    <mergeCell ref="AU22:AX22"/>
    <mergeCell ref="AY22:BB22"/>
    <mergeCell ref="BC22:BE22"/>
    <mergeCell ref="AM19:AT19"/>
    <mergeCell ref="AU19:AX19"/>
    <mergeCell ref="AY19:BB19"/>
    <mergeCell ref="BC19:BE19"/>
    <mergeCell ref="BF19:BI19"/>
    <mergeCell ref="BJ19:BQ19"/>
    <mergeCell ref="A19:B23"/>
    <mergeCell ref="C19:J23"/>
    <mergeCell ref="K19:P23"/>
    <mergeCell ref="Q19:X23"/>
    <mergeCell ref="Y19:AE19"/>
    <mergeCell ref="AF19:AL19"/>
    <mergeCell ref="Y20:AE20"/>
    <mergeCell ref="AF20:AL20"/>
    <mergeCell ref="Y21:AE21"/>
    <mergeCell ref="AF21:AL21"/>
    <mergeCell ref="AM21:AT21"/>
    <mergeCell ref="AU21:AX21"/>
    <mergeCell ref="AY21:BB21"/>
    <mergeCell ref="BC21:BE21"/>
    <mergeCell ref="BF21:BI21"/>
    <mergeCell ref="BJ21:BQ21"/>
    <mergeCell ref="AM20:AT20"/>
    <mergeCell ref="AU20:AX20"/>
    <mergeCell ref="AM18:AT18"/>
    <mergeCell ref="AU18:AX18"/>
    <mergeCell ref="AY18:BB18"/>
    <mergeCell ref="BC18:BE18"/>
    <mergeCell ref="BF18:BI18"/>
    <mergeCell ref="BJ18:BQ18"/>
    <mergeCell ref="A18:B18"/>
    <mergeCell ref="C18:J18"/>
    <mergeCell ref="K18:P18"/>
    <mergeCell ref="Q18:X18"/>
    <mergeCell ref="Y18:AE18"/>
    <mergeCell ref="AF18:AL18"/>
    <mergeCell ref="A1:BQ1"/>
    <mergeCell ref="AT2:BQ2"/>
    <mergeCell ref="A4:BQ4"/>
    <mergeCell ref="AU16:BI16"/>
    <mergeCell ref="BJ16:BQ17"/>
    <mergeCell ref="AU17:AX17"/>
    <mergeCell ref="AY17:BB17"/>
    <mergeCell ref="BC17:BE17"/>
    <mergeCell ref="BF17:BI17"/>
    <mergeCell ref="A16:B17"/>
    <mergeCell ref="C16:J17"/>
    <mergeCell ref="K16:P17"/>
    <mergeCell ref="Q16:X17"/>
    <mergeCell ref="Y16:AE17"/>
    <mergeCell ref="AF16:AL17"/>
    <mergeCell ref="AM16:AT17"/>
    <mergeCell ref="BB5:BP6"/>
    <mergeCell ref="A7:BQ7"/>
    <mergeCell ref="A8:BQ8"/>
    <mergeCell ref="A9:BQ9"/>
    <mergeCell ref="A13:K13"/>
    <mergeCell ref="A14:R14"/>
    <mergeCell ref="BJ69:BQ69"/>
    <mergeCell ref="Y70:AE70"/>
    <mergeCell ref="AF70:AL70"/>
    <mergeCell ref="AM70:AT70"/>
    <mergeCell ref="AU70:AX70"/>
    <mergeCell ref="AY70:BB70"/>
    <mergeCell ref="BC70:BE70"/>
    <mergeCell ref="BF70:BI70"/>
    <mergeCell ref="BJ70:BQ70"/>
    <mergeCell ref="BC69:BE69"/>
    <mergeCell ref="BF69:BI69"/>
    <mergeCell ref="BJ73:BQ73"/>
    <mergeCell ref="Y71:AE71"/>
    <mergeCell ref="AF71:AL71"/>
    <mergeCell ref="AM71:AT71"/>
    <mergeCell ref="AU71:AX71"/>
    <mergeCell ref="AY71:BB71"/>
    <mergeCell ref="BC71:BE71"/>
    <mergeCell ref="BF71:BI71"/>
    <mergeCell ref="BJ71:BQ71"/>
    <mergeCell ref="Y72:AE72"/>
    <mergeCell ref="AF72:AL72"/>
    <mergeCell ref="AM72:AT72"/>
    <mergeCell ref="AU72:AX72"/>
    <mergeCell ref="AY72:BB72"/>
    <mergeCell ref="BC72:BE72"/>
    <mergeCell ref="BF72:BI72"/>
    <mergeCell ref="BJ72:BQ72"/>
    <mergeCell ref="BC73:BE73"/>
    <mergeCell ref="BF73:BI73"/>
    <mergeCell ref="A54:B58"/>
    <mergeCell ref="C54:J58"/>
    <mergeCell ref="K54:P58"/>
    <mergeCell ref="Q54:X58"/>
    <mergeCell ref="Y54:AE54"/>
    <mergeCell ref="AF54:AL54"/>
    <mergeCell ref="Y55:AE55"/>
    <mergeCell ref="AF55:AL55"/>
    <mergeCell ref="Y56:AE56"/>
    <mergeCell ref="AF56:AL56"/>
    <mergeCell ref="Y57:AE57"/>
    <mergeCell ref="AF57:AL57"/>
    <mergeCell ref="Y58:AE58"/>
    <mergeCell ref="AF58:AL58"/>
    <mergeCell ref="AM54:AT54"/>
    <mergeCell ref="AM55:AT55"/>
    <mergeCell ref="AM56:AT56"/>
    <mergeCell ref="AM57:AT57"/>
    <mergeCell ref="AM58:AT58"/>
    <mergeCell ref="AU54:AX54"/>
    <mergeCell ref="AU55:AX55"/>
    <mergeCell ref="AU56:AX56"/>
    <mergeCell ref="AU57:AX57"/>
    <mergeCell ref="AU58:AX58"/>
    <mergeCell ref="BJ54:BQ54"/>
    <mergeCell ref="AY54:BB54"/>
    <mergeCell ref="AY55:BB55"/>
    <mergeCell ref="BJ55:BQ55"/>
    <mergeCell ref="AY56:BB56"/>
    <mergeCell ref="BJ56:BQ56"/>
    <mergeCell ref="AY57:BB57"/>
    <mergeCell ref="BJ57:BQ57"/>
    <mergeCell ref="AY58:BB58"/>
    <mergeCell ref="BJ58:BQ58"/>
    <mergeCell ref="BC54:BE54"/>
    <mergeCell ref="BC55:BE55"/>
    <mergeCell ref="BC56:BE56"/>
    <mergeCell ref="BC57:BE57"/>
    <mergeCell ref="BC58:BE58"/>
    <mergeCell ref="BF54:BI54"/>
    <mergeCell ref="BF55:BI55"/>
    <mergeCell ref="BF56:BI56"/>
    <mergeCell ref="BF57:BI57"/>
    <mergeCell ref="BF58:BI58"/>
    <mergeCell ref="C59:J63"/>
    <mergeCell ref="K59:P63"/>
    <mergeCell ref="Q59:X63"/>
    <mergeCell ref="Y59:AE59"/>
    <mergeCell ref="Y60:AE60"/>
    <mergeCell ref="A59:B63"/>
    <mergeCell ref="AF59:AL59"/>
    <mergeCell ref="AM59:AT59"/>
    <mergeCell ref="Y61:AE61"/>
    <mergeCell ref="AF61:AL61"/>
    <mergeCell ref="AM61:AT61"/>
    <mergeCell ref="Y63:AE63"/>
    <mergeCell ref="AF63:AL63"/>
    <mergeCell ref="AM63:AT63"/>
    <mergeCell ref="AU59:AX59"/>
    <mergeCell ref="AY59:BB59"/>
    <mergeCell ref="BC59:BE59"/>
    <mergeCell ref="BF59:BI59"/>
    <mergeCell ref="BJ59:BQ59"/>
    <mergeCell ref="AF60:AL60"/>
    <mergeCell ref="AM60:AT60"/>
    <mergeCell ref="AU60:AX60"/>
    <mergeCell ref="AY60:BB60"/>
    <mergeCell ref="BC60:BE60"/>
    <mergeCell ref="BF60:BI60"/>
    <mergeCell ref="BJ60:BQ60"/>
    <mergeCell ref="AU61:AX61"/>
    <mergeCell ref="AY61:BB61"/>
    <mergeCell ref="BC61:BE61"/>
    <mergeCell ref="BF61:BI61"/>
    <mergeCell ref="BJ61:BQ61"/>
    <mergeCell ref="Y62:AE62"/>
    <mergeCell ref="AF62:AL62"/>
    <mergeCell ref="AM62:AT62"/>
    <mergeCell ref="AU62:AX62"/>
    <mergeCell ref="AY62:BB62"/>
    <mergeCell ref="BC62:BE62"/>
    <mergeCell ref="BF62:BI62"/>
    <mergeCell ref="BJ62:BQ62"/>
    <mergeCell ref="AU63:AX63"/>
    <mergeCell ref="AY63:BB63"/>
    <mergeCell ref="BC63:BE63"/>
    <mergeCell ref="BF63:BI63"/>
    <mergeCell ref="BJ63:BQ63"/>
    <mergeCell ref="A64:B68"/>
    <mergeCell ref="C64:J68"/>
    <mergeCell ref="K64:P68"/>
    <mergeCell ref="Q64:X68"/>
    <mergeCell ref="Y64:AE64"/>
    <mergeCell ref="AF64:AL64"/>
    <mergeCell ref="AM64:AT64"/>
    <mergeCell ref="AU64:AX64"/>
    <mergeCell ref="AY64:BB64"/>
    <mergeCell ref="BC64:BE64"/>
    <mergeCell ref="BF64:BI64"/>
    <mergeCell ref="BJ64:BQ64"/>
    <mergeCell ref="Y65:AE65"/>
    <mergeCell ref="AF65:AL65"/>
    <mergeCell ref="AM65:AT65"/>
    <mergeCell ref="AU65:AX65"/>
    <mergeCell ref="AY65:BB65"/>
    <mergeCell ref="BC65:BE65"/>
    <mergeCell ref="BF65:BI65"/>
    <mergeCell ref="BJ65:BQ65"/>
    <mergeCell ref="Y66:AE66"/>
    <mergeCell ref="AF66:AL66"/>
    <mergeCell ref="AM66:AT66"/>
    <mergeCell ref="AU66:AX66"/>
    <mergeCell ref="AY66:BB66"/>
    <mergeCell ref="BC66:BE66"/>
    <mergeCell ref="BF66:BI66"/>
    <mergeCell ref="BJ66:BQ66"/>
    <mergeCell ref="AU67:AX67"/>
    <mergeCell ref="AY67:BB67"/>
    <mergeCell ref="BC67:BE67"/>
    <mergeCell ref="BF67:BI67"/>
    <mergeCell ref="BJ67:BQ67"/>
    <mergeCell ref="Y68:AE68"/>
    <mergeCell ref="AF68:AL68"/>
    <mergeCell ref="AM68:AT68"/>
    <mergeCell ref="AU68:AX68"/>
    <mergeCell ref="AY68:BB68"/>
    <mergeCell ref="BC68:BE68"/>
    <mergeCell ref="BF68:BI68"/>
    <mergeCell ref="BJ68:BQ68"/>
    <mergeCell ref="Y67:AE67"/>
    <mergeCell ref="AF67:AL67"/>
    <mergeCell ref="AM67:AT67"/>
  </mergeCells>
  <pageMargins left="0.27559055118110237" right="0.19685039370078741" top="0.43307086614173229" bottom="0.55118110236220474" header="0.31496062992125984" footer="0.31496062992125984"/>
  <pageSetup paperSize="9" scale="79" fitToHeight="0" orientation="landscape" r:id="rId1"/>
  <rowBreaks count="1" manualBreakCount="1">
    <brk id="38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Приложение 2 </vt:lpstr>
      <vt:lpstr>Приложение 3</vt:lpstr>
      <vt:lpstr>Приложение 4 </vt:lpstr>
      <vt:lpstr>Приложение 5 </vt:lpstr>
      <vt:lpstr>дорожные карты</vt:lpstr>
      <vt:lpstr>адресный перечень </vt:lpstr>
      <vt:lpstr>'дорожные карты'!_Par502</vt:lpstr>
      <vt:lpstr>'адресный перечень '!Заголовки_для_печати</vt:lpstr>
      <vt:lpstr>'Приложение 3'!Заголовки_для_печати</vt:lpstr>
      <vt:lpstr>'Приложение 4 '!Заголовки_для_печати</vt:lpstr>
      <vt:lpstr>'Приложение 5 '!Заголовки_для_печати</vt:lpstr>
      <vt:lpstr>'адресный перечень '!Область_печати</vt:lpstr>
      <vt:lpstr>'Приложение 2 '!Область_печати</vt:lpstr>
      <vt:lpstr>'Приложение 3'!Область_печати</vt:lpstr>
      <vt:lpstr>'Приложение 4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2017-11-10T13:23:22Z</cp:lastPrinted>
  <dcterms:created xsi:type="dcterms:W3CDTF">1996-10-08T23:32:33Z</dcterms:created>
  <dcterms:modified xsi:type="dcterms:W3CDTF">2017-11-23T06:51:37Z</dcterms:modified>
</cp:coreProperties>
</file>